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Thermistor Ckt" sheetId="1" r:id="rId1"/>
    <sheet name="Instamp Gain" sheetId="2" r:id="rId2"/>
  </sheets>
  <definedNames/>
  <calcPr fullCalcOnLoad="1"/>
</workbook>
</file>

<file path=xl/sharedStrings.xml><?xml version="1.0" encoding="utf-8"?>
<sst xmlns="http://schemas.openxmlformats.org/spreadsheetml/2006/main" count="45" uniqueCount="43">
  <si>
    <t>Enter</t>
  </si>
  <si>
    <t>Calculate</t>
  </si>
  <si>
    <t>T deg C</t>
  </si>
  <si>
    <t>R kohms</t>
  </si>
  <si>
    <t>Vbias</t>
  </si>
  <si>
    <t>T1</t>
  </si>
  <si>
    <t>T2</t>
  </si>
  <si>
    <t>T deg F</t>
  </si>
  <si>
    <t>deg F</t>
  </si>
  <si>
    <t>deg C</t>
  </si>
  <si>
    <t>x</t>
  </si>
  <si>
    <t>y</t>
  </si>
  <si>
    <t>y' = mx+b</t>
  </si>
  <si>
    <t>y'-y</t>
  </si>
  <si>
    <t>Terr</t>
  </si>
  <si>
    <t>Verr</t>
  </si>
  <si>
    <t>Vo desired</t>
  </si>
  <si>
    <t>Vo actual</t>
  </si>
  <si>
    <t>b = y0 - m*x0</t>
  </si>
  <si>
    <t xml:space="preserve">  THERMISTOR PREAMP</t>
  </si>
  <si>
    <t>Slope</t>
  </si>
  <si>
    <t>Offset</t>
  </si>
  <si>
    <t>m = (y1-y0) / (x1-x0)</t>
  </si>
  <si>
    <t>Entered values</t>
  </si>
  <si>
    <t>Calculated values</t>
  </si>
  <si>
    <t>Vref</t>
  </si>
  <si>
    <t>Vsens</t>
  </si>
  <si>
    <t>Vsens-Vref</t>
  </si>
  <si>
    <t>Const</t>
  </si>
  <si>
    <t>Ro (kohms)</t>
  </si>
  <si>
    <t>To (deg C)</t>
  </si>
  <si>
    <t>Preamp implements y = m*x + b to transform thermistor circuit output to desired output of 0.1V / deg C.</t>
  </si>
  <si>
    <t>Rbias</t>
  </si>
  <si>
    <t>R2 (ohms)</t>
  </si>
  <si>
    <t>Gain (V/V)</t>
  </si>
  <si>
    <t>R1 (ohms)</t>
  </si>
  <si>
    <t>Gain = 2xR1/R2 + 1</t>
  </si>
  <si>
    <t xml:space="preserve">  INSTRUMENTATION AMP GAIN</t>
  </si>
  <si>
    <t>2 x R1/(Gain -1)</t>
  </si>
  <si>
    <t>RA (kohms)</t>
  </si>
  <si>
    <t>RB (kohms)</t>
  </si>
  <si>
    <t>Vbias*RB/(RA+RB)</t>
  </si>
  <si>
    <t>err*10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</si>
</sst>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E+00"/>
    <numFmt numFmtId="167" formatCode="0.0"/>
    <numFmt numFmtId="168" formatCode="0.00000"/>
  </numFmts>
  <fonts count="15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2"/>
      <color indexed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0"/>
    </font>
    <font>
      <sz val="8.25"/>
      <name val="Arial"/>
      <family val="2"/>
    </font>
    <font>
      <sz val="12"/>
      <name val="Arial"/>
      <family val="0"/>
    </font>
    <font>
      <sz val="15.25"/>
      <name val="Arial"/>
      <family val="0"/>
    </font>
    <font>
      <sz val="18"/>
      <name val="Arial"/>
      <family val="0"/>
    </font>
    <font>
      <sz val="8.5"/>
      <name val="Arial"/>
      <family val="2"/>
    </font>
    <font>
      <sz val="20"/>
      <name val="Arial"/>
      <family val="0"/>
    </font>
    <font>
      <sz val="4.75"/>
      <name val="Arial"/>
      <family val="2"/>
    </font>
    <font>
      <b/>
      <sz val="10"/>
      <color indexed="8"/>
      <name val="Arial"/>
      <family val="0"/>
    </font>
    <font>
      <b/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164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1" fontId="0" fillId="0" borderId="0" xfId="0" applyNumberFormat="1" applyAlignment="1">
      <alignment/>
    </xf>
    <xf numFmtId="0" fontId="5" fillId="0" borderId="1" xfId="0" applyFont="1" applyFill="1" applyBorder="1" applyAlignment="1">
      <alignment horizontal="center"/>
    </xf>
    <xf numFmtId="168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2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3" borderId="1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165" fontId="0" fillId="0" borderId="0" xfId="0" applyNumberFormat="1" applyAlignment="1">
      <alignment horizontal="center"/>
    </xf>
    <xf numFmtId="0" fontId="0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405"/>
          <c:w val="0.83175"/>
          <c:h val="0.91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'Thermistor Ckt'!$F$11</c:f>
              <c:strCache>
                <c:ptCount val="1"/>
                <c:pt idx="0">
                  <c:v>Vsens-Vref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'Thermistor Ckt'!$B$12:$B$30</c:f>
              <c:numCache/>
            </c:numRef>
          </c:xVal>
          <c:yVal>
            <c:numRef>
              <c:f>'Thermistor Ckt'!$F$12:$F$30</c:f>
              <c:numCache/>
            </c:numRef>
          </c:yVal>
          <c:smooth val="0"/>
        </c:ser>
        <c:axId val="19734151"/>
        <c:axId val="43389632"/>
      </c:scatterChart>
      <c:valAx>
        <c:axId val="19734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389632"/>
        <c:crosses val="autoZero"/>
        <c:crossBetween val="midCat"/>
        <c:dispUnits/>
        <c:majorUnit val="10"/>
      </c:valAx>
      <c:valAx>
        <c:axId val="4338963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7341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"/>
          <c:y val="0.1692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.02075"/>
          <c:w val="0.79375"/>
          <c:h val="0.93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'Thermistor Ckt'!$G$11</c:f>
              <c:strCache>
                <c:ptCount val="1"/>
                <c:pt idx="0">
                  <c:v>Vo desired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'Thermistor Ckt'!$B$12:$B$30</c:f>
              <c:numCache/>
            </c:numRef>
          </c:xVal>
          <c:yVal>
            <c:numRef>
              <c:f>'Thermistor Ckt'!$G$12:$G$30</c:f>
              <c:numCache/>
            </c:numRef>
          </c:yVal>
          <c:smooth val="0"/>
        </c:ser>
        <c:ser>
          <c:idx val="1"/>
          <c:order val="1"/>
          <c:tx>
            <c:strRef>
              <c:f>'Thermistor Ckt'!$H$11</c:f>
              <c:strCache>
                <c:ptCount val="1"/>
                <c:pt idx="0">
                  <c:v>Vo actual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'Thermistor Ckt'!$B$12:$B$30</c:f>
              <c:numCache/>
            </c:numRef>
          </c:xVal>
          <c:yVal>
            <c:numRef>
              <c:f>'Thermistor Ckt'!$H$12:$H$30</c:f>
              <c:numCache/>
            </c:numRef>
          </c:yVal>
          <c:smooth val="0"/>
        </c:ser>
        <c:axId val="54962369"/>
        <c:axId val="24899274"/>
      </c:scatterChart>
      <c:valAx>
        <c:axId val="54962369"/>
        <c:scaling>
          <c:orientation val="minMax"/>
          <c:max val="70"/>
          <c:min val="-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75" b="0" i="0" u="none" baseline="0">
                    <a:latin typeface="Arial"/>
                    <a:ea typeface="Arial"/>
                    <a:cs typeface="Arial"/>
                  </a:rPr>
                  <a:t>T (deg 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4899274"/>
        <c:crosses val="autoZero"/>
        <c:crossBetween val="midCat"/>
        <c:dispUnits/>
        <c:majorUnit val="10"/>
        <c:minorUnit val="2"/>
      </c:valAx>
      <c:valAx>
        <c:axId val="24899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4962369"/>
        <c:crosses val="autoZero"/>
        <c:crossBetween val="midCat"/>
        <c:dispUnits/>
        <c:majorUnit val="0.5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75"/>
          <c:y val="0.076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Rth vs. 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06575"/>
          <c:w val="0.81275"/>
          <c:h val="0.91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'Thermistor Ckt'!$D$11</c:f>
              <c:strCache>
                <c:ptCount val="1"/>
                <c:pt idx="0">
                  <c:v>R kohms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'Thermistor Ckt'!$B$12:$B$30</c:f>
              <c:numCache/>
            </c:numRef>
          </c:xVal>
          <c:yVal>
            <c:numRef>
              <c:f>'Thermistor Ckt'!$D$12:$D$30</c:f>
              <c:numCache/>
            </c:numRef>
          </c:yVal>
          <c:smooth val="0"/>
        </c:ser>
        <c:axId val="22766875"/>
        <c:axId val="3575284"/>
      </c:scatterChart>
      <c:valAx>
        <c:axId val="22766875"/>
        <c:scaling>
          <c:orientation val="minMax"/>
          <c:max val="60"/>
          <c:min val="-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75284"/>
        <c:crosses val="autoZero"/>
        <c:crossBetween val="midCat"/>
        <c:dispUnits/>
      </c:valAx>
      <c:valAx>
        <c:axId val="3575284"/>
        <c:scaling>
          <c:orientation val="minMax"/>
          <c:max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 (kohms)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766875"/>
        <c:crosses val="autoZero"/>
        <c:crossBetween val="midCat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7675"/>
          <c:y val="0.4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55</xdr:row>
      <xdr:rowOff>76200</xdr:rowOff>
    </xdr:from>
    <xdr:to>
      <xdr:col>11</xdr:col>
      <xdr:colOff>342900</xdr:colOff>
      <xdr:row>70</xdr:row>
      <xdr:rowOff>95250</xdr:rowOff>
    </xdr:to>
    <xdr:graphicFrame>
      <xdr:nvGraphicFramePr>
        <xdr:cNvPr id="1" name="Chart 4"/>
        <xdr:cNvGraphicFramePr/>
      </xdr:nvGraphicFramePr>
      <xdr:xfrm>
        <a:off x="247650" y="9039225"/>
        <a:ext cx="654367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75</xdr:row>
      <xdr:rowOff>9525</xdr:rowOff>
    </xdr:from>
    <xdr:to>
      <xdr:col>11</xdr:col>
      <xdr:colOff>209550</xdr:colOff>
      <xdr:row>95</xdr:row>
      <xdr:rowOff>95250</xdr:rowOff>
    </xdr:to>
    <xdr:graphicFrame>
      <xdr:nvGraphicFramePr>
        <xdr:cNvPr id="2" name="Chart 5"/>
        <xdr:cNvGraphicFramePr/>
      </xdr:nvGraphicFramePr>
      <xdr:xfrm>
        <a:off x="142875" y="12211050"/>
        <a:ext cx="6515100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161925</xdr:colOff>
      <xdr:row>37</xdr:row>
      <xdr:rowOff>142875</xdr:rowOff>
    </xdr:from>
    <xdr:to>
      <xdr:col>11</xdr:col>
      <xdr:colOff>314325</xdr:colOff>
      <xdr:row>52</xdr:row>
      <xdr:rowOff>123825</xdr:rowOff>
    </xdr:to>
    <xdr:graphicFrame>
      <xdr:nvGraphicFramePr>
        <xdr:cNvPr id="3" name="Chart 6"/>
        <xdr:cNvGraphicFramePr/>
      </xdr:nvGraphicFramePr>
      <xdr:xfrm>
        <a:off x="266700" y="6191250"/>
        <a:ext cx="6496050" cy="2409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C32" sqref="C32"/>
    </sheetView>
  </sheetViews>
  <sheetFormatPr defaultColWidth="9.140625" defaultRowHeight="12.75"/>
  <cols>
    <col min="1" max="1" width="1.57421875" style="0" customWidth="1"/>
    <col min="2" max="2" width="8.00390625" style="1" customWidth="1"/>
    <col min="3" max="3" width="9.8515625" style="1" customWidth="1"/>
    <col min="4" max="4" width="10.28125" style="1" customWidth="1"/>
    <col min="5" max="5" width="9.28125" style="1" customWidth="1"/>
    <col min="6" max="6" width="11.140625" style="0" customWidth="1"/>
    <col min="7" max="7" width="9.57421875" style="0" customWidth="1"/>
    <col min="8" max="8" width="10.57421875" style="0" customWidth="1"/>
    <col min="10" max="10" width="8.140625" style="1" customWidth="1"/>
  </cols>
  <sheetData>
    <row r="1" spans="2:10" s="3" customFormat="1" ht="18" customHeight="1">
      <c r="B1" s="4"/>
      <c r="C1" s="4"/>
      <c r="D1" s="4"/>
      <c r="E1" s="8" t="s">
        <v>19</v>
      </c>
      <c r="J1" s="4"/>
    </row>
    <row r="2" spans="1:10" s="27" customFormat="1" ht="12" customHeight="1">
      <c r="A2" s="24"/>
      <c r="B2" s="29" t="s">
        <v>31</v>
      </c>
      <c r="C2" s="25"/>
      <c r="E2" s="26"/>
      <c r="J2" s="28"/>
    </row>
    <row r="4" spans="3:11" ht="12.75">
      <c r="C4" s="23" t="s">
        <v>29</v>
      </c>
      <c r="D4" s="19">
        <v>10</v>
      </c>
      <c r="F4" s="23" t="s">
        <v>39</v>
      </c>
      <c r="G4" s="1">
        <v>10</v>
      </c>
      <c r="J4" s="30"/>
      <c r="K4" t="s">
        <v>23</v>
      </c>
    </row>
    <row r="5" spans="3:11" ht="12.75">
      <c r="C5" s="23" t="s">
        <v>30</v>
      </c>
      <c r="D5" s="19">
        <v>25</v>
      </c>
      <c r="F5" s="23" t="s">
        <v>40</v>
      </c>
      <c r="G5" s="1">
        <v>10</v>
      </c>
      <c r="J5" s="31"/>
      <c r="K5" t="s">
        <v>24</v>
      </c>
    </row>
    <row r="6" spans="3:8" ht="12.75">
      <c r="C6" s="23" t="s">
        <v>28</v>
      </c>
      <c r="D6" s="19">
        <v>3450</v>
      </c>
      <c r="F6" s="34" t="s">
        <v>25</v>
      </c>
      <c r="G6" s="1">
        <f>$D$7*$G$5/($G$4+$G$5)</f>
        <v>2.5</v>
      </c>
      <c r="H6" t="s">
        <v>41</v>
      </c>
    </row>
    <row r="7" spans="3:4" ht="12.75">
      <c r="C7" s="23" t="s">
        <v>4</v>
      </c>
      <c r="D7" s="1">
        <v>5</v>
      </c>
    </row>
    <row r="8" spans="3:4" ht="12.75">
      <c r="C8" s="23" t="s">
        <v>32</v>
      </c>
      <c r="D8" s="1">
        <v>10</v>
      </c>
    </row>
    <row r="9" spans="3:9" ht="12.75">
      <c r="C9" s="4"/>
      <c r="F9" s="15"/>
      <c r="G9" s="15"/>
      <c r="H9" s="15"/>
      <c r="I9" s="1"/>
    </row>
    <row r="10" spans="6:10" ht="12.75">
      <c r="F10" s="1" t="s">
        <v>10</v>
      </c>
      <c r="G10" s="1" t="s">
        <v>11</v>
      </c>
      <c r="H10" s="1" t="s">
        <v>12</v>
      </c>
      <c r="I10" s="1" t="s">
        <v>13</v>
      </c>
      <c r="J10" s="1" t="s">
        <v>42</v>
      </c>
    </row>
    <row r="11" spans="2:10" ht="12.75">
      <c r="B11" s="21" t="s">
        <v>2</v>
      </c>
      <c r="C11" s="20" t="s">
        <v>7</v>
      </c>
      <c r="D11" s="20" t="s">
        <v>3</v>
      </c>
      <c r="E11" s="20" t="s">
        <v>26</v>
      </c>
      <c r="F11" s="20" t="s">
        <v>27</v>
      </c>
      <c r="G11" s="21" t="s">
        <v>16</v>
      </c>
      <c r="H11" s="20" t="s">
        <v>17</v>
      </c>
      <c r="I11" s="20" t="s">
        <v>15</v>
      </c>
      <c r="J11" s="20" t="s">
        <v>14</v>
      </c>
    </row>
    <row r="12" spans="2:10" ht="12.75">
      <c r="B12" s="1">
        <v>-30</v>
      </c>
      <c r="C12" s="1">
        <f>B12*9/5+32</f>
        <v>-22</v>
      </c>
      <c r="D12" s="13">
        <f>$D$4*EXP($D$6/(B12+273.15)-$D$6/($D$5+273.15))</f>
        <v>137.00271677216566</v>
      </c>
      <c r="E12" s="13">
        <f>$D$7*$D$8/($D$8+D12)</f>
        <v>0.34012976833273934</v>
      </c>
      <c r="F12" s="13">
        <f>E12-$G$6</f>
        <v>-2.1598702316672607</v>
      </c>
      <c r="G12" s="13">
        <f aca="true" t="shared" si="0" ref="G12:G17">G13-0.5</f>
        <v>-3</v>
      </c>
      <c r="H12" s="13">
        <f>F12*$D$36+$D$37</f>
        <v>-2.0068094147512134</v>
      </c>
      <c r="I12" s="14">
        <f>H12-G12</f>
        <v>0.9931905852487866</v>
      </c>
      <c r="J12" s="13">
        <f>I12*10</f>
        <v>9.931905852487866</v>
      </c>
    </row>
    <row r="13" spans="2:10" ht="12.75">
      <c r="B13" s="1">
        <f>B12+5</f>
        <v>-25</v>
      </c>
      <c r="C13" s="1">
        <f aca="true" t="shared" si="1" ref="C13:C30">B13*9/5+32</f>
        <v>-13</v>
      </c>
      <c r="D13" s="13">
        <f aca="true" t="shared" si="2" ref="D13:D30">$D$4*EXP($D$6/(B13+273.15)-$D$6/($D$5+273.15))</f>
        <v>102.93623461660077</v>
      </c>
      <c r="E13" s="13">
        <f aca="true" t="shared" si="3" ref="E13:E30">$D$7*$D$8/($D$8+D13)</f>
        <v>0.4427277053262973</v>
      </c>
      <c r="F13" s="13">
        <f aca="true" t="shared" si="4" ref="F13:F30">E13-$G$6</f>
        <v>-2.0572722946737025</v>
      </c>
      <c r="G13" s="13">
        <f t="shared" si="0"/>
        <v>-2.5</v>
      </c>
      <c r="H13" s="13">
        <f aca="true" t="shared" si="5" ref="H13:H30">F13*$D$36+$D$37</f>
        <v>-1.7894629249030878</v>
      </c>
      <c r="I13" s="14">
        <f aca="true" t="shared" si="6" ref="I13:I30">H13-G13</f>
        <v>0.7105370750969122</v>
      </c>
      <c r="J13" s="13">
        <f aca="true" t="shared" si="7" ref="J13:J30">I13*10</f>
        <v>7.105370750969122</v>
      </c>
    </row>
    <row r="14" spans="2:10" ht="12.75">
      <c r="B14" s="1">
        <f aca="true" t="shared" si="8" ref="B14:B30">B13+5</f>
        <v>-20</v>
      </c>
      <c r="C14" s="1">
        <f t="shared" si="1"/>
        <v>-4</v>
      </c>
      <c r="D14" s="13">
        <f t="shared" si="2"/>
        <v>78.2189557955762</v>
      </c>
      <c r="E14" s="13">
        <f t="shared" si="3"/>
        <v>0.5667716144346755</v>
      </c>
      <c r="F14" s="13">
        <f t="shared" si="4"/>
        <v>-1.9332283855653245</v>
      </c>
      <c r="G14" s="13">
        <f t="shared" si="0"/>
        <v>-2</v>
      </c>
      <c r="H14" s="13">
        <f t="shared" si="5"/>
        <v>-1.5266846564332397</v>
      </c>
      <c r="I14" s="14">
        <f t="shared" si="6"/>
        <v>0.4733153435667603</v>
      </c>
      <c r="J14" s="13">
        <f t="shared" si="7"/>
        <v>4.733153435667603</v>
      </c>
    </row>
    <row r="15" spans="2:10" ht="12.75">
      <c r="B15" s="1">
        <f t="shared" si="8"/>
        <v>-15</v>
      </c>
      <c r="C15" s="1">
        <f t="shared" si="1"/>
        <v>5</v>
      </c>
      <c r="D15" s="13">
        <f t="shared" si="2"/>
        <v>60.07245766221958</v>
      </c>
      <c r="E15" s="13">
        <f t="shared" si="3"/>
        <v>0.7135471149167087</v>
      </c>
      <c r="F15" s="13">
        <f t="shared" si="4"/>
        <v>-1.7864528850832913</v>
      </c>
      <c r="G15" s="13">
        <f t="shared" si="0"/>
        <v>-1.5</v>
      </c>
      <c r="H15" s="13">
        <f t="shared" si="5"/>
        <v>-1.2157511156596592</v>
      </c>
      <c r="I15" s="14">
        <f t="shared" si="6"/>
        <v>0.2842488843403408</v>
      </c>
      <c r="J15" s="13">
        <f t="shared" si="7"/>
        <v>2.842488843403408</v>
      </c>
    </row>
    <row r="16" spans="2:10" ht="12.75">
      <c r="B16" s="1">
        <f t="shared" si="8"/>
        <v>-10</v>
      </c>
      <c r="C16" s="1">
        <f t="shared" si="1"/>
        <v>14</v>
      </c>
      <c r="D16" s="13">
        <f t="shared" si="2"/>
        <v>46.60098625348755</v>
      </c>
      <c r="E16" s="13">
        <f t="shared" si="3"/>
        <v>0.8833768333306945</v>
      </c>
      <c r="F16" s="13">
        <f t="shared" si="4"/>
        <v>-1.6166231666693056</v>
      </c>
      <c r="G16" s="13">
        <f t="shared" si="0"/>
        <v>-1</v>
      </c>
      <c r="H16" s="13">
        <f t="shared" si="5"/>
        <v>-0.8559788409842644</v>
      </c>
      <c r="I16" s="14">
        <f t="shared" si="6"/>
        <v>0.14402115901573564</v>
      </c>
      <c r="J16" s="13">
        <f t="shared" si="7"/>
        <v>1.4402115901573564</v>
      </c>
    </row>
    <row r="17" spans="2:10" ht="12.75">
      <c r="B17" s="1">
        <f t="shared" si="8"/>
        <v>-5</v>
      </c>
      <c r="C17" s="1">
        <f t="shared" si="1"/>
        <v>23</v>
      </c>
      <c r="D17" s="13">
        <f t="shared" si="2"/>
        <v>36.494502750253126</v>
      </c>
      <c r="E17" s="13">
        <f t="shared" si="3"/>
        <v>1.0753959509703066</v>
      </c>
      <c r="F17" s="13">
        <f t="shared" si="4"/>
        <v>-1.4246040490296934</v>
      </c>
      <c r="G17" s="13">
        <f t="shared" si="0"/>
        <v>-0.5</v>
      </c>
      <c r="H17" s="13">
        <f t="shared" si="5"/>
        <v>-0.44919988981174397</v>
      </c>
      <c r="I17" s="14">
        <f t="shared" si="6"/>
        <v>0.05080011018825603</v>
      </c>
      <c r="J17" s="13">
        <f t="shared" si="7"/>
        <v>0.5080011018825603</v>
      </c>
    </row>
    <row r="18" spans="2:10" ht="12.75">
      <c r="B18" s="1">
        <f t="shared" si="8"/>
        <v>0</v>
      </c>
      <c r="C18" s="1">
        <f t="shared" si="1"/>
        <v>32</v>
      </c>
      <c r="D18" s="13">
        <f t="shared" si="2"/>
        <v>28.836767953125367</v>
      </c>
      <c r="E18" s="13">
        <f t="shared" si="3"/>
        <v>1.287439780270806</v>
      </c>
      <c r="F18" s="13">
        <f t="shared" si="4"/>
        <v>-1.212560219729194</v>
      </c>
      <c r="G18" s="13">
        <v>0</v>
      </c>
      <c r="H18" s="13">
        <f t="shared" si="5"/>
        <v>0</v>
      </c>
      <c r="I18" s="14">
        <f t="shared" si="6"/>
        <v>0</v>
      </c>
      <c r="J18" s="13">
        <f t="shared" si="7"/>
        <v>0</v>
      </c>
    </row>
    <row r="19" spans="2:10" ht="12.75">
      <c r="B19" s="1">
        <f t="shared" si="8"/>
        <v>5</v>
      </c>
      <c r="C19" s="1">
        <f t="shared" si="1"/>
        <v>41</v>
      </c>
      <c r="D19" s="13">
        <f t="shared" si="2"/>
        <v>22.979622957221594</v>
      </c>
      <c r="E19" s="13">
        <f t="shared" si="3"/>
        <v>1.5160876782871597</v>
      </c>
      <c r="F19" s="13">
        <f t="shared" si="4"/>
        <v>-0.9839123217128403</v>
      </c>
      <c r="G19" s="13">
        <f>G18+0.5</f>
        <v>0.5</v>
      </c>
      <c r="H19" s="13">
        <f t="shared" si="5"/>
        <v>0.48437443774456046</v>
      </c>
      <c r="I19" s="14">
        <f t="shared" si="6"/>
        <v>-0.01562556225543954</v>
      </c>
      <c r="J19" s="13">
        <f t="shared" si="7"/>
        <v>-0.1562556225543954</v>
      </c>
    </row>
    <row r="20" spans="2:10" ht="12.75">
      <c r="B20" s="1">
        <f t="shared" si="8"/>
        <v>10</v>
      </c>
      <c r="C20" s="1">
        <f t="shared" si="1"/>
        <v>50</v>
      </c>
      <c r="D20" s="13">
        <f t="shared" si="2"/>
        <v>18.459570748119226</v>
      </c>
      <c r="E20" s="13">
        <f t="shared" si="3"/>
        <v>1.7568782200730941</v>
      </c>
      <c r="F20" s="13">
        <f t="shared" si="4"/>
        <v>-0.7431217799269059</v>
      </c>
      <c r="G20" s="13">
        <f aca="true" t="shared" si="9" ref="G20:G30">G19+0.5</f>
        <v>1</v>
      </c>
      <c r="H20" s="13">
        <f t="shared" si="5"/>
        <v>0.994472209487155</v>
      </c>
      <c r="I20" s="14">
        <f t="shared" si="6"/>
        <v>-0.005527790512845021</v>
      </c>
      <c r="J20" s="13">
        <f t="shared" si="7"/>
        <v>-0.05527790512845021</v>
      </c>
    </row>
    <row r="21" spans="1:10" ht="12.75">
      <c r="A21" s="6"/>
      <c r="B21" s="1">
        <f t="shared" si="8"/>
        <v>15</v>
      </c>
      <c r="C21" s="1">
        <f t="shared" si="1"/>
        <v>59</v>
      </c>
      <c r="D21" s="13">
        <f t="shared" si="2"/>
        <v>14.941747766511664</v>
      </c>
      <c r="E21" s="13">
        <f t="shared" si="3"/>
        <v>2.0046710626724042</v>
      </c>
      <c r="F21" s="13">
        <f t="shared" si="4"/>
        <v>-0.49532893732759575</v>
      </c>
      <c r="G21" s="13">
        <f t="shared" si="9"/>
        <v>1.5</v>
      </c>
      <c r="H21" s="13">
        <f t="shared" si="5"/>
        <v>1.519403861395814</v>
      </c>
      <c r="I21" s="14">
        <f t="shared" si="6"/>
        <v>0.01940386139581407</v>
      </c>
      <c r="J21" s="13">
        <f t="shared" si="7"/>
        <v>0.1940386139581407</v>
      </c>
    </row>
    <row r="22" spans="1:10" ht="12.75">
      <c r="A22" s="6"/>
      <c r="B22" s="1">
        <f t="shared" si="8"/>
        <v>20</v>
      </c>
      <c r="C22" s="1">
        <f t="shared" si="1"/>
        <v>68</v>
      </c>
      <c r="D22" s="13">
        <f t="shared" si="2"/>
        <v>12.181854142427175</v>
      </c>
      <c r="E22" s="13">
        <f t="shared" si="3"/>
        <v>2.254094706373762</v>
      </c>
      <c r="F22" s="13">
        <f t="shared" si="4"/>
        <v>-0.24590529362623803</v>
      </c>
      <c r="G22" s="13">
        <f t="shared" si="9"/>
        <v>2</v>
      </c>
      <c r="H22" s="13">
        <f t="shared" si="5"/>
        <v>2.0477902503640766</v>
      </c>
      <c r="I22" s="14">
        <f t="shared" si="6"/>
        <v>0.04779025036407658</v>
      </c>
      <c r="J22" s="13">
        <f t="shared" si="7"/>
        <v>0.4779025036407658</v>
      </c>
    </row>
    <row r="23" spans="2:10" ht="12.75">
      <c r="B23" s="1">
        <f t="shared" si="8"/>
        <v>25</v>
      </c>
      <c r="C23" s="1">
        <f t="shared" si="1"/>
        <v>77</v>
      </c>
      <c r="D23" s="13">
        <f t="shared" si="2"/>
        <v>10</v>
      </c>
      <c r="E23" s="13">
        <f t="shared" si="3"/>
        <v>2.5</v>
      </c>
      <c r="F23" s="13">
        <f t="shared" si="4"/>
        <v>0</v>
      </c>
      <c r="G23" s="13">
        <f t="shared" si="9"/>
        <v>2.5</v>
      </c>
      <c r="H23" s="13">
        <f t="shared" si="5"/>
        <v>2.5687232629654035</v>
      </c>
      <c r="I23" s="14">
        <f t="shared" si="6"/>
        <v>0.06872326296540354</v>
      </c>
      <c r="J23" s="13">
        <f t="shared" si="7"/>
        <v>0.6872326296540354</v>
      </c>
    </row>
    <row r="24" spans="2:10" ht="12.75">
      <c r="B24" s="1">
        <f t="shared" si="8"/>
        <v>30</v>
      </c>
      <c r="C24" s="1">
        <f t="shared" si="1"/>
        <v>86</v>
      </c>
      <c r="D24" s="13">
        <f t="shared" si="2"/>
        <v>8.262548656449592</v>
      </c>
      <c r="E24" s="13">
        <f t="shared" si="3"/>
        <v>2.7378434927450295</v>
      </c>
      <c r="F24" s="13">
        <f t="shared" si="4"/>
        <v>0.23784349274502947</v>
      </c>
      <c r="G24" s="13">
        <f t="shared" si="9"/>
        <v>3</v>
      </c>
      <c r="H24" s="13">
        <f t="shared" si="5"/>
        <v>3.072577919269028</v>
      </c>
      <c r="I24" s="14">
        <f t="shared" si="6"/>
        <v>0.0725779192690279</v>
      </c>
      <c r="J24" s="13">
        <f t="shared" si="7"/>
        <v>0.725779192690279</v>
      </c>
    </row>
    <row r="25" spans="2:10" ht="12.75">
      <c r="B25" s="1">
        <f t="shared" si="8"/>
        <v>35</v>
      </c>
      <c r="C25" s="1">
        <f t="shared" si="1"/>
        <v>95</v>
      </c>
      <c r="D25" s="13">
        <f t="shared" si="2"/>
        <v>6.869384928412483</v>
      </c>
      <c r="E25" s="13">
        <f t="shared" si="3"/>
        <v>2.9639492021897516</v>
      </c>
      <c r="F25" s="13">
        <f t="shared" si="4"/>
        <v>0.46394920218975155</v>
      </c>
      <c r="G25" s="13">
        <f t="shared" si="9"/>
        <v>3.5</v>
      </c>
      <c r="H25" s="13">
        <f t="shared" si="5"/>
        <v>3.5515669099103895</v>
      </c>
      <c r="I25" s="14">
        <f t="shared" si="6"/>
        <v>0.05156690991038948</v>
      </c>
      <c r="J25" s="13">
        <f t="shared" si="7"/>
        <v>0.5156690991038948</v>
      </c>
    </row>
    <row r="26" spans="2:10" ht="12.75">
      <c r="B26" s="1">
        <f t="shared" si="8"/>
        <v>40</v>
      </c>
      <c r="C26" s="1">
        <f t="shared" si="1"/>
        <v>104</v>
      </c>
      <c r="D26" s="13">
        <f t="shared" si="2"/>
        <v>5.744902027672011</v>
      </c>
      <c r="E26" s="13">
        <f t="shared" si="3"/>
        <v>3.1756310653520674</v>
      </c>
      <c r="F26" s="13">
        <f t="shared" si="4"/>
        <v>0.6756310653520674</v>
      </c>
      <c r="G26" s="13">
        <f t="shared" si="9"/>
        <v>4</v>
      </c>
      <c r="H26" s="13">
        <f t="shared" si="5"/>
        <v>4</v>
      </c>
      <c r="I26" s="14">
        <f t="shared" si="6"/>
        <v>0</v>
      </c>
      <c r="J26" s="13">
        <f t="shared" si="7"/>
        <v>0</v>
      </c>
    </row>
    <row r="27" spans="2:10" ht="12.75">
      <c r="B27" s="1">
        <f t="shared" si="8"/>
        <v>45</v>
      </c>
      <c r="C27" s="1">
        <f t="shared" si="1"/>
        <v>113</v>
      </c>
      <c r="D27" s="13">
        <f t="shared" si="2"/>
        <v>4.831562577509297</v>
      </c>
      <c r="E27" s="13">
        <f t="shared" si="3"/>
        <v>3.371188958594316</v>
      </c>
      <c r="F27" s="13">
        <f t="shared" si="4"/>
        <v>0.871188958594316</v>
      </c>
      <c r="G27" s="13">
        <f t="shared" si="9"/>
        <v>4.5</v>
      </c>
      <c r="H27" s="13">
        <f t="shared" si="5"/>
        <v>4.414275597578203</v>
      </c>
      <c r="I27" s="14">
        <f t="shared" si="6"/>
        <v>-0.08572440242179713</v>
      </c>
      <c r="J27" s="13">
        <f t="shared" si="7"/>
        <v>-0.8572440242179713</v>
      </c>
    </row>
    <row r="28" spans="2:10" ht="12.75">
      <c r="B28" s="1">
        <f t="shared" si="8"/>
        <v>50</v>
      </c>
      <c r="C28" s="1">
        <f t="shared" si="1"/>
        <v>122</v>
      </c>
      <c r="D28" s="13">
        <f t="shared" si="2"/>
        <v>4.085258378964004</v>
      </c>
      <c r="E28" s="13">
        <f t="shared" si="3"/>
        <v>3.5498106356837447</v>
      </c>
      <c r="F28" s="13">
        <f t="shared" si="4"/>
        <v>1.0498106356837447</v>
      </c>
      <c r="G28" s="13">
        <f t="shared" si="9"/>
        <v>5</v>
      </c>
      <c r="H28" s="13">
        <f t="shared" si="5"/>
        <v>4.792673016315874</v>
      </c>
      <c r="I28" s="14">
        <f t="shared" si="6"/>
        <v>-0.20732698368412628</v>
      </c>
      <c r="J28" s="13">
        <f t="shared" si="7"/>
        <v>-2.0732698368412628</v>
      </c>
    </row>
    <row r="29" spans="2:10" ht="12.75">
      <c r="B29" s="1">
        <f t="shared" si="8"/>
        <v>55</v>
      </c>
      <c r="C29" s="1">
        <f t="shared" si="1"/>
        <v>131</v>
      </c>
      <c r="D29" s="13">
        <f t="shared" si="2"/>
        <v>3.4719384886107667</v>
      </c>
      <c r="E29" s="13">
        <f t="shared" si="3"/>
        <v>3.7114183710288025</v>
      </c>
      <c r="F29" s="13">
        <f t="shared" si="4"/>
        <v>1.2114183710288025</v>
      </c>
      <c r="G29" s="13">
        <f t="shared" si="9"/>
        <v>5.5</v>
      </c>
      <c r="H29" s="13">
        <f t="shared" si="5"/>
        <v>5.135027600031904</v>
      </c>
      <c r="I29" s="14">
        <f t="shared" si="6"/>
        <v>-0.36497239996809583</v>
      </c>
      <c r="J29" s="13">
        <f t="shared" si="7"/>
        <v>-3.6497239996809583</v>
      </c>
    </row>
    <row r="30" spans="2:10" ht="12.75">
      <c r="B30" s="1">
        <f t="shared" si="8"/>
        <v>60</v>
      </c>
      <c r="C30" s="1">
        <f t="shared" si="1"/>
        <v>140</v>
      </c>
      <c r="D30" s="13">
        <f t="shared" si="2"/>
        <v>2.9651393389850558</v>
      </c>
      <c r="E30" s="13">
        <f t="shared" si="3"/>
        <v>3.8564953829423425</v>
      </c>
      <c r="F30" s="13">
        <f t="shared" si="4"/>
        <v>1.3564953829423425</v>
      </c>
      <c r="G30" s="13">
        <f t="shared" si="9"/>
        <v>6</v>
      </c>
      <c r="H30" s="13">
        <f t="shared" si="5"/>
        <v>5.442363012624482</v>
      </c>
      <c r="I30" s="14">
        <f t="shared" si="6"/>
        <v>-0.5576369873755178</v>
      </c>
      <c r="J30" s="13">
        <f t="shared" si="7"/>
        <v>-5.576369873755178</v>
      </c>
    </row>
    <row r="32" spans="1:9" ht="12.75">
      <c r="A32" s="9" t="s">
        <v>0</v>
      </c>
      <c r="C32" s="1" t="s">
        <v>9</v>
      </c>
      <c r="D32" s="2" t="s">
        <v>8</v>
      </c>
      <c r="E32" s="2"/>
      <c r="F32" s="5"/>
      <c r="G32" s="5"/>
      <c r="H32" s="5"/>
      <c r="I32" s="5"/>
    </row>
    <row r="33" spans="2:9" ht="12.75">
      <c r="B33" s="10" t="s">
        <v>5</v>
      </c>
      <c r="C33" s="16">
        <v>0</v>
      </c>
      <c r="D33" s="1">
        <f>C33*9/5+32</f>
        <v>32</v>
      </c>
      <c r="E33" s="7"/>
      <c r="F33" s="5"/>
      <c r="G33" s="5"/>
      <c r="H33" s="5"/>
      <c r="I33" s="5"/>
    </row>
    <row r="34" spans="2:9" ht="12.75">
      <c r="B34" s="10" t="s">
        <v>6</v>
      </c>
      <c r="C34" s="16">
        <v>40</v>
      </c>
      <c r="D34" s="1">
        <f>C34*9/5+32</f>
        <v>104</v>
      </c>
      <c r="E34" s="7"/>
      <c r="F34" s="5"/>
      <c r="G34" s="5"/>
      <c r="H34" s="5"/>
      <c r="I34" s="5"/>
    </row>
    <row r="35" spans="1:9" ht="12.75">
      <c r="A35" s="9" t="s">
        <v>1</v>
      </c>
      <c r="B35" s="2"/>
      <c r="C35" s="2"/>
      <c r="D35" s="2"/>
      <c r="E35" s="7"/>
      <c r="F35" s="5"/>
      <c r="G35" s="5"/>
      <c r="H35" s="5"/>
      <c r="I35" s="5"/>
    </row>
    <row r="36" spans="2:9" ht="12.75">
      <c r="B36" s="22" t="s">
        <v>20</v>
      </c>
      <c r="C36" s="17"/>
      <c r="D36" s="18">
        <f>($G$26-$G$18)/($F$26-$F$18)</f>
        <v>2.1184294364688023</v>
      </c>
      <c r="E36" s="11" t="s">
        <v>22</v>
      </c>
      <c r="F36" s="5"/>
      <c r="G36" s="5"/>
      <c r="H36" s="5"/>
      <c r="I36" s="5"/>
    </row>
    <row r="37" spans="1:9" ht="12.75">
      <c r="A37" s="6"/>
      <c r="B37" s="22" t="s">
        <v>21</v>
      </c>
      <c r="C37" s="12"/>
      <c r="D37" s="12">
        <f>$G$18-$D$36*$F$18</f>
        <v>2.5687232629654035</v>
      </c>
      <c r="E37" s="11" t="s">
        <v>18</v>
      </c>
      <c r="F37" s="5"/>
      <c r="G37" s="5"/>
      <c r="H37" s="5"/>
      <c r="I37" s="5"/>
    </row>
  </sheetData>
  <printOptions/>
  <pageMargins left="0.75" right="0.75" top="1" bottom="1" header="0.5" footer="0.5"/>
  <pageSetup horizontalDpi="300" verticalDpi="300" orientation="landscape" r:id="rId2"/>
  <headerFooter alignWithMargins="0">
    <oddHeader>&amp;C&amp;"Arial,Bold"eCircuit Center</oddHeader>
    <oddFooter>&amp;C&amp;F
&amp;"Arial,Italic"www.ecircuitcenter.com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7"/>
  <sheetViews>
    <sheetView workbookViewId="0" topLeftCell="A1">
      <selection activeCell="F11" sqref="F11"/>
    </sheetView>
  </sheetViews>
  <sheetFormatPr defaultColWidth="9.140625" defaultRowHeight="12.75"/>
  <cols>
    <col min="1" max="1" width="1.57421875" style="0" customWidth="1"/>
    <col min="2" max="2" width="8.00390625" style="1" customWidth="1"/>
    <col min="3" max="3" width="9.8515625" style="1" customWidth="1"/>
    <col min="4" max="4" width="10.28125" style="1" customWidth="1"/>
    <col min="5" max="5" width="10.8515625" style="1" customWidth="1"/>
    <col min="6" max="6" width="11.140625" style="0" customWidth="1"/>
    <col min="7" max="7" width="9.57421875" style="0" customWidth="1"/>
    <col min="8" max="8" width="10.57421875" style="0" customWidth="1"/>
    <col min="10" max="10" width="8.140625" style="1" customWidth="1"/>
  </cols>
  <sheetData>
    <row r="1" spans="2:10" s="3" customFormat="1" ht="18" customHeight="1">
      <c r="B1" s="4"/>
      <c r="C1" s="4"/>
      <c r="D1" s="4"/>
      <c r="E1" s="8" t="s">
        <v>37</v>
      </c>
      <c r="J1" s="4"/>
    </row>
    <row r="2" spans="2:10" s="24" customFormat="1" ht="12" customHeight="1">
      <c r="B2" s="29"/>
      <c r="C2" s="25"/>
      <c r="E2" s="1" t="s">
        <v>36</v>
      </c>
      <c r="J2" s="25"/>
    </row>
    <row r="4" spans="3:8" ht="12.75">
      <c r="C4" s="23" t="s">
        <v>35</v>
      </c>
      <c r="D4" s="19">
        <v>10000</v>
      </c>
      <c r="G4" s="30"/>
      <c r="H4" t="s">
        <v>23</v>
      </c>
    </row>
    <row r="5" spans="3:8" ht="12.75">
      <c r="C5" s="23" t="s">
        <v>34</v>
      </c>
      <c r="D5" s="33">
        <v>2.1184</v>
      </c>
      <c r="G5" s="31"/>
      <c r="H5" t="s">
        <v>24</v>
      </c>
    </row>
    <row r="6" spans="3:5" ht="12.75">
      <c r="C6" s="32" t="s">
        <v>33</v>
      </c>
      <c r="D6" s="19">
        <f>2*$D$4/($D$5-1)</f>
        <v>17882.6895565093</v>
      </c>
      <c r="E6" s="11" t="s">
        <v>38</v>
      </c>
    </row>
    <row r="7" spans="6:9" ht="12.75">
      <c r="F7" s="1"/>
      <c r="G7" s="1"/>
      <c r="H7" s="1"/>
      <c r="I7" s="1"/>
    </row>
  </sheetData>
  <printOptions/>
  <pageMargins left="0.75" right="0.75" top="1" bottom="1" header="0.5" footer="0.5"/>
  <pageSetup horizontalDpi="300" verticalDpi="300" orientation="landscape" r:id="rId1"/>
  <headerFooter alignWithMargins="0">
    <oddHeader>&amp;C&amp;"Arial,Bold"eCircuit Center</oddHeader>
    <oddFooter>&amp;C&amp;F
&amp;"Arial,Italic"www.ecircuitcenter.com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richard faehnrich</cp:lastModifiedBy>
  <cp:lastPrinted>2004-07-01T11:10:26Z</cp:lastPrinted>
  <dcterms:created xsi:type="dcterms:W3CDTF">1996-10-14T23:33:28Z</dcterms:created>
  <dcterms:modified xsi:type="dcterms:W3CDTF">2006-07-01T11:49:19Z</dcterms:modified>
  <cp:category/>
  <cp:version/>
  <cp:contentType/>
  <cp:contentStatus/>
</cp:coreProperties>
</file>