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Documents\Documents Rick\EE fun\DVM Discovery\"/>
    </mc:Choice>
  </mc:AlternateContent>
  <xr:revisionPtr revIDLastSave="0" documentId="13_ncr:1_{9809976B-BFB1-4ABA-8D5D-81F32DF2EA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ignal Chain" sheetId="25" r:id="rId1"/>
    <sheet name="LP Filter" sheetId="27" r:id="rId2"/>
    <sheet name="ADC Output" sheetId="28" r:id="rId3"/>
    <sheet name="ADC Res" sheetId="24" r:id="rId4"/>
    <sheet name="Test Voltages" sheetId="29" r:id="rId5"/>
    <sheet name="Opto SW LED" sheetId="26" r:id="rId6"/>
  </sheets>
  <calcPr calcId="191029"/>
</workbook>
</file>

<file path=xl/calcChain.xml><?xml version="1.0" encoding="utf-8"?>
<calcChain xmlns="http://schemas.openxmlformats.org/spreadsheetml/2006/main">
  <c r="B14" i="29" l="1"/>
  <c r="B13" i="29"/>
  <c r="B13" i="26"/>
  <c r="C34" i="25"/>
  <c r="D34" i="25" s="1"/>
  <c r="B11" i="24"/>
  <c r="B12" i="24" s="1"/>
  <c r="D11" i="24"/>
  <c r="D12" i="24" s="1"/>
  <c r="D47" i="25"/>
  <c r="C47" i="25"/>
  <c r="B47" i="25"/>
  <c r="C35" i="25"/>
  <c r="B39" i="25"/>
  <c r="D21" i="25"/>
  <c r="B21" i="25"/>
  <c r="B38" i="25"/>
  <c r="D29" i="25"/>
  <c r="B17" i="28"/>
  <c r="B14" i="28"/>
  <c r="B9" i="28"/>
  <c r="B11" i="27"/>
  <c r="B12" i="27" s="1"/>
  <c r="C19" i="25"/>
  <c r="C21" i="25" s="1"/>
  <c r="C11" i="24"/>
  <c r="C12" i="24" s="1"/>
  <c r="C39" i="25" l="1"/>
  <c r="D35" i="25"/>
  <c r="D38" i="25" s="1"/>
  <c r="C38" i="25"/>
  <c r="C31" i="25"/>
  <c r="B31" i="25"/>
  <c r="B42" i="25" s="1"/>
  <c r="B49" i="25" s="1"/>
  <c r="D31" i="25"/>
  <c r="B10" i="28"/>
  <c r="B15" i="27"/>
  <c r="B16" i="27"/>
  <c r="C42" i="25" l="1"/>
  <c r="C49" i="25" s="1"/>
  <c r="D39" i="25"/>
  <c r="D42" i="25" s="1"/>
  <c r="D49" i="25" s="1"/>
</calcChain>
</file>

<file path=xl/sharedStrings.xml><?xml version="1.0" encoding="utf-8"?>
<sst xmlns="http://schemas.openxmlformats.org/spreadsheetml/2006/main" count="123" uniqueCount="101">
  <si>
    <t>Enter</t>
  </si>
  <si>
    <t>Calc</t>
  </si>
  <si>
    <t>Vrange</t>
  </si>
  <si>
    <t>-ln(0.01) / ln( e ) * Tau</t>
  </si>
  <si>
    <t>-ln(0.001) / ln( e ) * Tau</t>
  </si>
  <si>
    <t>Vref</t>
  </si>
  <si>
    <t>Nbits</t>
  </si>
  <si>
    <t>Ncounts</t>
  </si>
  <si>
    <t>1/(2*pi*fc)</t>
  </si>
  <si>
    <t>ts 1% (s)</t>
  </si>
  <si>
    <t>ts 0.1% (s)</t>
  </si>
  <si>
    <t>Settling time</t>
  </si>
  <si>
    <t>2^N</t>
  </si>
  <si>
    <t>Vres (V/LSB)</t>
  </si>
  <si>
    <t>1/Ncounts*Vref</t>
  </si>
  <si>
    <t>Resolution</t>
  </si>
  <si>
    <t>Vin</t>
  </si>
  <si>
    <t>V1</t>
  </si>
  <si>
    <t>R1</t>
  </si>
  <si>
    <t>R2</t>
  </si>
  <si>
    <t>I_led</t>
  </si>
  <si>
    <t>Rled</t>
  </si>
  <si>
    <t>Vcc</t>
  </si>
  <si>
    <t>Supply voltage to drive LED</t>
  </si>
  <si>
    <t>fc</t>
  </si>
  <si>
    <t>RC values</t>
  </si>
  <si>
    <t>Actual filter</t>
  </si>
  <si>
    <t>RP1*CP1</t>
  </si>
  <si>
    <t>Vadc / Vref * 2^Nbits</t>
  </si>
  <si>
    <t>Analog to Digital Conversion</t>
  </si>
  <si>
    <t>Vadc (in)</t>
  </si>
  <si>
    <t>ADCword (out)</t>
  </si>
  <si>
    <t>ADCword / 2^Nbits * Vref</t>
  </si>
  <si>
    <t>Analog input voltage</t>
  </si>
  <si>
    <t>Digital output word</t>
  </si>
  <si>
    <t>R2/(R1+R2)</t>
  </si>
  <si>
    <t>Input Divider</t>
  </si>
  <si>
    <t>R5</t>
  </si>
  <si>
    <t>Rsw3</t>
  </si>
  <si>
    <t>Kamp1</t>
  </si>
  <si>
    <t>Kamp2</t>
  </si>
  <si>
    <t>Kdiv1</t>
  </si>
  <si>
    <t>Kdiv2</t>
  </si>
  <si>
    <t>unity gain</t>
  </si>
  <si>
    <t>Scale and Shift</t>
  </si>
  <si>
    <t>R7</t>
  </si>
  <si>
    <t>R8</t>
  </si>
  <si>
    <t>Ksig</t>
  </si>
  <si>
    <t>R8/(R7+R8)</t>
  </si>
  <si>
    <t>Vref0*R7/(R7+R8)</t>
  </si>
  <si>
    <t>ADC Input</t>
  </si>
  <si>
    <t>V1*Kamp</t>
  </si>
  <si>
    <t>Vin*Kdiv</t>
  </si>
  <si>
    <t>V3*Ksig + Vref0*Koff</t>
  </si>
  <si>
    <t>Koff</t>
  </si>
  <si>
    <t>Amplifier</t>
  </si>
  <si>
    <t>SW1 ON</t>
  </si>
  <si>
    <t>SW2 ON</t>
  </si>
  <si>
    <t>SW3 ON</t>
  </si>
  <si>
    <t>V3</t>
  </si>
  <si>
    <t>ADC Word</t>
  </si>
  <si>
    <t>ADCword</t>
  </si>
  <si>
    <t>N</t>
  </si>
  <si>
    <t>R3</t>
  </si>
  <si>
    <t>C1</t>
  </si>
  <si>
    <t>DVM Discovery - Signal Chain</t>
  </si>
  <si>
    <t>DVM Discovery - OPTO Solid-State-Switches</t>
  </si>
  <si>
    <t>Calc LED Current</t>
  </si>
  <si>
    <t>DVM Discovery - Low-Pass Filter</t>
  </si>
  <si>
    <t>ADC Resolution</t>
  </si>
  <si>
    <t>Maxinput</t>
  </si>
  <si>
    <t>Vrange_max / Ncounts</t>
  </si>
  <si>
    <t>DVM Discovery - ADC Resolution</t>
  </si>
  <si>
    <t>Vin_max</t>
  </si>
  <si>
    <t>V Range</t>
  </si>
  <si>
    <t>Vin / Vref * 2^N</t>
  </si>
  <si>
    <t>Voltage Range</t>
  </si>
  <si>
    <t>Tau</t>
  </si>
  <si>
    <t>1/(2*pi*Tau)</t>
  </si>
  <si>
    <t>R6</t>
  </si>
  <si>
    <t>R6/R5+1</t>
  </si>
  <si>
    <t>V4 (Vadc)</t>
  </si>
  <si>
    <t>Vsw_led</t>
  </si>
  <si>
    <t>Vled</t>
  </si>
  <si>
    <t>(Vcc - Vsw_led - Vled) / R_led</t>
  </si>
  <si>
    <t>Components</t>
  </si>
  <si>
    <t>Series resistor</t>
  </si>
  <si>
    <t>Opto-switch LED voltage</t>
  </si>
  <si>
    <t>LED - digital LO visual indicator</t>
  </si>
  <si>
    <t>Supply voltage</t>
  </si>
  <si>
    <t>RT1</t>
  </si>
  <si>
    <t>Resistor string</t>
  </si>
  <si>
    <t>RT2</t>
  </si>
  <si>
    <t>RT3</t>
  </si>
  <si>
    <t>VT1</t>
  </si>
  <si>
    <t xml:space="preserve">Vcc * (RT2 + RT3) / (RT1 + RT2 + RT3) </t>
  </si>
  <si>
    <t>Calc Test Voltages</t>
  </si>
  <si>
    <t>Enter Components</t>
  </si>
  <si>
    <t>VT2</t>
  </si>
  <si>
    <t xml:space="preserve">Vcc * (RT3) / (RT1 + RT2 + RT3) </t>
  </si>
  <si>
    <t>DVM Discovery - ADC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</si>
</sst>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0.000000"/>
    <numFmt numFmtId="166" formatCode="0.000"/>
    <numFmt numFmtId="167" formatCode="0.0E+00"/>
    <numFmt numFmtId="168" formatCode="0.00000"/>
    <numFmt numFmtId="169" formatCode="#,##0.000"/>
    <numFmt numFmtId="170" formatCode="0.0000"/>
    <numFmt numFmtId="171" formatCode="#,##0.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3" fillId="0" borderId="0" xfId="1" applyFont="1" applyAlignment="1">
      <alignment horizontal="left" vertical="top"/>
    </xf>
    <xf numFmtId="0" fontId="2" fillId="0" borderId="0" xfId="1" applyAlignment="1">
      <alignment horizontal="center" vertical="top"/>
    </xf>
    <xf numFmtId="0" fontId="2" fillId="0" borderId="0" xfId="1" applyAlignment="1">
      <alignment horizontal="left" vertical="top"/>
    </xf>
    <xf numFmtId="0" fontId="1" fillId="0" borderId="0" xfId="1" applyFont="1" applyAlignment="1">
      <alignment horizontal="left" vertical="top"/>
    </xf>
    <xf numFmtId="0" fontId="2" fillId="2" borderId="0" xfId="1" applyFill="1" applyAlignment="1">
      <alignment horizontal="center" vertical="top"/>
    </xf>
    <xf numFmtId="0" fontId="2" fillId="3" borderId="0" xfId="1" applyFill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2" fillId="2" borderId="0" xfId="1" applyFill="1" applyAlignment="1">
      <alignment horizontal="center" vertical="top" wrapText="1"/>
    </xf>
    <xf numFmtId="164" fontId="2" fillId="0" borderId="0" xfId="1" applyNumberFormat="1" applyAlignment="1">
      <alignment horizontal="center" vertical="top"/>
    </xf>
    <xf numFmtId="1" fontId="2" fillId="0" borderId="0" xfId="1" applyNumberFormat="1" applyAlignment="1">
      <alignment horizontal="center" vertical="top"/>
    </xf>
    <xf numFmtId="0" fontId="2" fillId="3" borderId="0" xfId="1" applyFill="1" applyAlignment="1">
      <alignment horizontal="center" vertical="top" wrapText="1"/>
    </xf>
    <xf numFmtId="0" fontId="2" fillId="0" borderId="0" xfId="1" applyAlignment="1">
      <alignment horizontal="left" vertical="top" wrapText="1"/>
    </xf>
    <xf numFmtId="3" fontId="2" fillId="0" borderId="0" xfId="1" applyNumberFormat="1" applyAlignment="1">
      <alignment horizontal="center" vertical="top"/>
    </xf>
    <xf numFmtId="164" fontId="1" fillId="0" borderId="0" xfId="1" applyNumberFormat="1" applyFont="1" applyAlignment="1">
      <alignment horizontal="center" vertical="top"/>
    </xf>
    <xf numFmtId="165" fontId="2" fillId="0" borderId="0" xfId="1" applyNumberFormat="1" applyAlignment="1">
      <alignment horizontal="center" vertical="top"/>
    </xf>
    <xf numFmtId="0" fontId="2" fillId="0" borderId="0" xfId="1" applyAlignment="1">
      <alignment horizontal="center" vertical="top" wrapText="1"/>
    </xf>
    <xf numFmtId="166" fontId="2" fillId="0" borderId="0" xfId="1" applyNumberFormat="1" applyAlignment="1">
      <alignment horizontal="center"/>
    </xf>
    <xf numFmtId="0" fontId="2" fillId="0" borderId="0" xfId="1" applyAlignment="1">
      <alignment horizontal="left"/>
    </xf>
    <xf numFmtId="0" fontId="2" fillId="3" borderId="0" xfId="1" applyFill="1" applyAlignment="1">
      <alignment horizontal="center"/>
    </xf>
    <xf numFmtId="0" fontId="2" fillId="0" borderId="0" xfId="1"/>
    <xf numFmtId="167" fontId="2" fillId="0" borderId="0" xfId="1" applyNumberFormat="1" applyAlignment="1">
      <alignment horizontal="center"/>
    </xf>
    <xf numFmtId="0" fontId="2" fillId="0" borderId="0" xfId="1" quotePrefix="1"/>
    <xf numFmtId="168" fontId="2" fillId="0" borderId="0" xfId="1" applyNumberFormat="1" applyAlignment="1">
      <alignment horizontal="center" vertical="top"/>
    </xf>
    <xf numFmtId="166" fontId="2" fillId="0" borderId="0" xfId="1" applyNumberFormat="1" applyAlignment="1">
      <alignment horizontal="center" vertical="top"/>
    </xf>
    <xf numFmtId="0" fontId="1" fillId="0" borderId="0" xfId="1" applyFont="1" applyAlignment="1">
      <alignment horizontal="left" vertical="top" wrapText="1"/>
    </xf>
    <xf numFmtId="0" fontId="5" fillId="0" borderId="0" xfId="1" applyFont="1" applyAlignment="1">
      <alignment horizontal="left" vertical="top"/>
    </xf>
    <xf numFmtId="164" fontId="2" fillId="0" borderId="0" xfId="1" applyNumberFormat="1" applyAlignment="1">
      <alignment horizontal="left" vertical="top"/>
    </xf>
    <xf numFmtId="169" fontId="2" fillId="0" borderId="0" xfId="1" applyNumberFormat="1" applyAlignment="1">
      <alignment horizontal="center" vertical="top"/>
    </xf>
    <xf numFmtId="170" fontId="2" fillId="0" borderId="0" xfId="1" applyNumberFormat="1" applyAlignment="1">
      <alignment horizontal="center" vertical="top"/>
    </xf>
    <xf numFmtId="171" fontId="2" fillId="0" borderId="0" xfId="1" applyNumberFormat="1" applyAlignment="1">
      <alignment horizontal="center" vertical="top"/>
    </xf>
    <xf numFmtId="11" fontId="2" fillId="0" borderId="0" xfId="1" applyNumberFormat="1" applyAlignment="1">
      <alignment horizontal="center"/>
    </xf>
    <xf numFmtId="0" fontId="2" fillId="0" borderId="0" xfId="1" applyAlignment="1">
      <alignment vertical="top"/>
    </xf>
    <xf numFmtId="164" fontId="2" fillId="0" borderId="0" xfId="1" applyNumberFormat="1" applyAlignment="1">
      <alignment vertical="top"/>
    </xf>
    <xf numFmtId="0" fontId="1" fillId="2" borderId="0" xfId="1" applyFont="1" applyFill="1" applyAlignment="1">
      <alignment horizontal="center" vertical="top" wrapText="1"/>
    </xf>
    <xf numFmtId="0" fontId="1" fillId="3" borderId="0" xfId="1" applyFont="1" applyFill="1" applyAlignment="1">
      <alignment horizontal="center" vertical="top" wrapText="1"/>
    </xf>
    <xf numFmtId="169" fontId="1" fillId="0" borderId="0" xfId="1" applyNumberFormat="1" applyFont="1" applyAlignment="1">
      <alignment horizontal="center" vertical="top"/>
    </xf>
    <xf numFmtId="1" fontId="1" fillId="0" borderId="0" xfId="1" applyNumberFormat="1" applyFont="1" applyAlignment="1">
      <alignment horizontal="center" vertical="top"/>
    </xf>
    <xf numFmtId="0" fontId="1" fillId="0" borderId="0" xfId="1" applyFont="1" applyAlignment="1">
      <alignment vertical="top"/>
    </xf>
  </cellXfs>
  <cellStyles count="2">
    <cellStyle name="Normal" xfId="0" builtinId="0"/>
    <cellStyle name="Normal 2" xfId="1" xr:uid="{6A3D3F05-B9DB-4308-AA1F-90BDF00C3E5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75794</xdr:colOff>
      <xdr:row>3</xdr:row>
      <xdr:rowOff>31783</xdr:rowOff>
    </xdr:from>
    <xdr:to>
      <xdr:col>22</xdr:col>
      <xdr:colOff>558534</xdr:colOff>
      <xdr:row>35</xdr:row>
      <xdr:rowOff>62753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253BC3-A999-6B9F-7CED-C83D3D21E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33912" y="551736"/>
          <a:ext cx="9268151" cy="5481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96E2A-A1D3-4222-B9CB-60F06A6ED716}">
  <dimension ref="A1:K49"/>
  <sheetViews>
    <sheetView tabSelected="1" zoomScale="85" zoomScaleNormal="85" workbookViewId="0">
      <selection activeCell="B44" sqref="B44"/>
    </sheetView>
  </sheetViews>
  <sheetFormatPr defaultColWidth="9.109375" defaultRowHeight="13.2" x14ac:dyDescent="0.25"/>
  <cols>
    <col min="1" max="1" width="11.88671875" style="16" customWidth="1"/>
    <col min="2" max="2" width="12.5546875" style="2" customWidth="1"/>
    <col min="3" max="4" width="11.109375" style="2" customWidth="1"/>
    <col min="5" max="5" width="2.6640625" style="2" customWidth="1"/>
    <col min="6" max="6" width="12.21875" style="32" customWidth="1"/>
    <col min="7" max="7" width="10.33203125" style="2" customWidth="1"/>
    <col min="8" max="16384" width="9.109375" style="2"/>
  </cols>
  <sheetData>
    <row r="1" spans="1:11" ht="13.8" x14ac:dyDescent="0.25">
      <c r="A1" s="1" t="s">
        <v>65</v>
      </c>
      <c r="H1" s="3"/>
    </row>
    <row r="2" spans="1:11" x14ac:dyDescent="0.25">
      <c r="A2" s="26"/>
      <c r="B2" s="4"/>
      <c r="C2" s="4"/>
      <c r="D2" s="4"/>
      <c r="E2" s="4"/>
      <c r="F2" s="5" t="s">
        <v>0</v>
      </c>
      <c r="H2" s="3"/>
    </row>
    <row r="3" spans="1:11" x14ac:dyDescent="0.25">
      <c r="A3" s="3"/>
      <c r="B3" s="4"/>
      <c r="C3" s="4"/>
      <c r="D3" s="4"/>
      <c r="E3" s="4"/>
      <c r="F3" s="6" t="s">
        <v>1</v>
      </c>
      <c r="H3" s="3"/>
    </row>
    <row r="4" spans="1:11" x14ac:dyDescent="0.25">
      <c r="A4" s="3"/>
      <c r="B4" s="3"/>
      <c r="C4" s="3"/>
      <c r="D4" s="3"/>
      <c r="E4" s="3"/>
      <c r="H4" s="3"/>
    </row>
    <row r="5" spans="1:11" x14ac:dyDescent="0.25">
      <c r="A5" s="3"/>
      <c r="B5" s="3"/>
      <c r="C5" s="3"/>
      <c r="D5" s="3"/>
      <c r="E5" s="3"/>
      <c r="H5" s="3"/>
    </row>
    <row r="6" spans="1:11" x14ac:dyDescent="0.25">
      <c r="A6" s="3"/>
      <c r="B6" s="3"/>
      <c r="C6" s="3"/>
      <c r="D6" s="3"/>
      <c r="E6" s="3"/>
      <c r="H6" s="3"/>
    </row>
    <row r="7" spans="1:11" x14ac:dyDescent="0.25">
      <c r="A7" s="3"/>
      <c r="B7" s="3"/>
      <c r="C7" s="3"/>
      <c r="D7" s="3"/>
      <c r="E7" s="3"/>
      <c r="H7" s="3"/>
    </row>
    <row r="8" spans="1:11" x14ac:dyDescent="0.25">
      <c r="A8" s="3"/>
      <c r="B8" s="3"/>
      <c r="C8" s="3"/>
      <c r="D8" s="3"/>
      <c r="E8" s="3"/>
      <c r="H8" s="3"/>
    </row>
    <row r="9" spans="1:11" x14ac:dyDescent="0.25">
      <c r="A9" s="3"/>
      <c r="B9" s="3"/>
      <c r="C9" s="3"/>
      <c r="D9" s="3"/>
      <c r="E9" s="3"/>
      <c r="H9" s="3"/>
    </row>
    <row r="10" spans="1:11" x14ac:dyDescent="0.25">
      <c r="A10" s="4" t="s">
        <v>76</v>
      </c>
      <c r="B10" s="3"/>
      <c r="C10" s="3"/>
      <c r="D10" s="3"/>
      <c r="E10" s="3"/>
      <c r="H10" s="3"/>
    </row>
    <row r="11" spans="1:11" x14ac:dyDescent="0.25">
      <c r="A11" s="8" t="s">
        <v>74</v>
      </c>
      <c r="B11" s="2">
        <v>4</v>
      </c>
      <c r="C11" s="2">
        <v>20</v>
      </c>
      <c r="D11" s="2">
        <v>1</v>
      </c>
      <c r="H11" s="3"/>
      <c r="I11" s="3"/>
      <c r="J11" s="3"/>
      <c r="K11" s="7"/>
    </row>
    <row r="12" spans="1:11" x14ac:dyDescent="0.25">
      <c r="A12" s="34" t="s">
        <v>16</v>
      </c>
      <c r="B12" s="14">
        <v>4</v>
      </c>
      <c r="C12" s="14">
        <v>20</v>
      </c>
      <c r="D12" s="14">
        <v>1</v>
      </c>
      <c r="E12" s="9"/>
      <c r="F12" s="33"/>
      <c r="H12" s="9"/>
      <c r="I12" s="9"/>
    </row>
    <row r="14" spans="1:11" x14ac:dyDescent="0.25">
      <c r="A14" s="38" t="s">
        <v>36</v>
      </c>
    </row>
    <row r="15" spans="1:11" x14ac:dyDescent="0.25">
      <c r="A15" s="8" t="s">
        <v>18</v>
      </c>
      <c r="C15" s="13">
        <v>806000</v>
      </c>
      <c r="D15" s="13"/>
      <c r="E15" s="13"/>
    </row>
    <row r="16" spans="1:11" x14ac:dyDescent="0.25">
      <c r="A16" s="8" t="s">
        <v>19</v>
      </c>
      <c r="C16" s="13">
        <v>200000</v>
      </c>
      <c r="D16" s="13"/>
      <c r="E16" s="13"/>
    </row>
    <row r="18" spans="1:7" x14ac:dyDescent="0.25">
      <c r="A18" s="11" t="s">
        <v>41</v>
      </c>
      <c r="B18" s="28">
        <v>1</v>
      </c>
      <c r="D18" s="28">
        <v>1</v>
      </c>
      <c r="E18" s="28"/>
      <c r="F18" s="32" t="s">
        <v>43</v>
      </c>
      <c r="G18" s="2" t="s">
        <v>56</v>
      </c>
    </row>
    <row r="19" spans="1:7" x14ac:dyDescent="0.25">
      <c r="A19" s="11" t="s">
        <v>42</v>
      </c>
      <c r="C19" s="28">
        <f>C16/(C15+C16)</f>
        <v>0.19880715705765409</v>
      </c>
      <c r="F19" s="33" t="s">
        <v>35</v>
      </c>
      <c r="G19" s="2" t="s">
        <v>57</v>
      </c>
    </row>
    <row r="21" spans="1:7" x14ac:dyDescent="0.25">
      <c r="A21" s="35" t="s">
        <v>17</v>
      </c>
      <c r="B21" s="36">
        <f>B12*B18</f>
        <v>4</v>
      </c>
      <c r="C21" s="36">
        <f>C12*C19</f>
        <v>3.9761431411530817</v>
      </c>
      <c r="D21" s="36">
        <f>D12*D18</f>
        <v>1</v>
      </c>
      <c r="E21" s="28"/>
      <c r="F21" s="32" t="s">
        <v>52</v>
      </c>
    </row>
    <row r="23" spans="1:7" x14ac:dyDescent="0.25">
      <c r="A23" s="4" t="s">
        <v>55</v>
      </c>
    </row>
    <row r="24" spans="1:7" x14ac:dyDescent="0.25">
      <c r="A24" s="8" t="s">
        <v>37</v>
      </c>
      <c r="C24" s="13"/>
      <c r="D24" s="13">
        <v>10000</v>
      </c>
      <c r="E24" s="13"/>
    </row>
    <row r="25" spans="1:7" x14ac:dyDescent="0.25">
      <c r="A25" s="8" t="s">
        <v>79</v>
      </c>
      <c r="C25" s="13"/>
      <c r="D25" s="13">
        <v>30100</v>
      </c>
      <c r="E25" s="13"/>
    </row>
    <row r="26" spans="1:7" x14ac:dyDescent="0.25">
      <c r="A26" s="8" t="s">
        <v>38</v>
      </c>
      <c r="C26" s="30"/>
      <c r="D26" s="30">
        <v>2</v>
      </c>
      <c r="E26" s="30"/>
    </row>
    <row r="28" spans="1:7" x14ac:dyDescent="0.25">
      <c r="A28" s="11" t="s">
        <v>39</v>
      </c>
      <c r="B28" s="28">
        <v>1</v>
      </c>
      <c r="C28" s="28">
        <v>1</v>
      </c>
      <c r="D28" s="28"/>
      <c r="E28" s="28"/>
      <c r="F28" s="32" t="s">
        <v>43</v>
      </c>
      <c r="G28" s="2" t="s">
        <v>58</v>
      </c>
    </row>
    <row r="29" spans="1:7" x14ac:dyDescent="0.25">
      <c r="A29" s="11" t="s">
        <v>40</v>
      </c>
      <c r="D29" s="28">
        <f>$D$25/$D$24+1</f>
        <v>4.01</v>
      </c>
      <c r="E29" s="28"/>
      <c r="F29" s="33" t="s">
        <v>80</v>
      </c>
    </row>
    <row r="31" spans="1:7" x14ac:dyDescent="0.25">
      <c r="A31" s="35" t="s">
        <v>59</v>
      </c>
      <c r="B31" s="36">
        <f>B21*B28</f>
        <v>4</v>
      </c>
      <c r="C31" s="36">
        <f>C21*C28</f>
        <v>3.9761431411530817</v>
      </c>
      <c r="D31" s="36">
        <f>D21*D29</f>
        <v>4.01</v>
      </c>
      <c r="E31" s="28"/>
      <c r="F31" s="32" t="s">
        <v>51</v>
      </c>
    </row>
    <row r="33" spans="1:6" x14ac:dyDescent="0.25">
      <c r="A33" s="4" t="s">
        <v>44</v>
      </c>
    </row>
    <row r="34" spans="1:6" x14ac:dyDescent="0.25">
      <c r="A34" s="8" t="s">
        <v>45</v>
      </c>
      <c r="B34" s="13">
        <v>0</v>
      </c>
      <c r="C34" s="13">
        <f t="shared" ref="C34:D35" si="0">B34</f>
        <v>0</v>
      </c>
      <c r="D34" s="13">
        <f t="shared" si="0"/>
        <v>0</v>
      </c>
      <c r="E34" s="13"/>
    </row>
    <row r="35" spans="1:6" x14ac:dyDescent="0.25">
      <c r="A35" s="8" t="s">
        <v>46</v>
      </c>
      <c r="B35" s="13">
        <v>10000</v>
      </c>
      <c r="C35" s="13">
        <f t="shared" si="0"/>
        <v>10000</v>
      </c>
      <c r="D35" s="13">
        <f t="shared" si="0"/>
        <v>10000</v>
      </c>
      <c r="E35" s="13"/>
    </row>
    <row r="36" spans="1:6" x14ac:dyDescent="0.25">
      <c r="A36" s="8" t="s">
        <v>5</v>
      </c>
      <c r="B36" s="30">
        <v>5</v>
      </c>
      <c r="C36" s="30">
        <v>5</v>
      </c>
      <c r="D36" s="30">
        <v>5</v>
      </c>
      <c r="E36" s="13"/>
    </row>
    <row r="38" spans="1:6" x14ac:dyDescent="0.25">
      <c r="A38" s="11" t="s">
        <v>47</v>
      </c>
      <c r="B38" s="28">
        <f>B35/(B34+B35)</f>
        <v>1</v>
      </c>
      <c r="C38" s="28">
        <f>C35/(C34+C35)</f>
        <v>1</v>
      </c>
      <c r="D38" s="28">
        <f>D35/(D34+D35)</f>
        <v>1</v>
      </c>
      <c r="E38" s="28"/>
      <c r="F38" s="32" t="s">
        <v>48</v>
      </c>
    </row>
    <row r="39" spans="1:6" x14ac:dyDescent="0.25">
      <c r="A39" s="11" t="s">
        <v>54</v>
      </c>
      <c r="B39" s="28">
        <f>B34/(B34+B35)</f>
        <v>0</v>
      </c>
      <c r="C39" s="28">
        <f>C34/(C34+C35)</f>
        <v>0</v>
      </c>
      <c r="D39" s="28">
        <f>D34/(D34+D35)</f>
        <v>0</v>
      </c>
      <c r="E39" s="28"/>
      <c r="F39" s="32" t="s">
        <v>49</v>
      </c>
    </row>
    <row r="41" spans="1:6" x14ac:dyDescent="0.25">
      <c r="A41" s="4" t="s">
        <v>50</v>
      </c>
    </row>
    <row r="42" spans="1:6" x14ac:dyDescent="0.25">
      <c r="A42" s="35" t="s">
        <v>81</v>
      </c>
      <c r="B42" s="36">
        <f>B31*B38+B36*B39</f>
        <v>4</v>
      </c>
      <c r="C42" s="36">
        <f>C31*C38+C36*C39</f>
        <v>3.9761431411530817</v>
      </c>
      <c r="D42" s="36">
        <f>D31*D38+D36*D39</f>
        <v>4.01</v>
      </c>
      <c r="E42" s="28"/>
      <c r="F42" s="33" t="s">
        <v>53</v>
      </c>
    </row>
    <row r="45" spans="1:6" x14ac:dyDescent="0.25">
      <c r="A45" s="25" t="s">
        <v>60</v>
      </c>
    </row>
    <row r="46" spans="1:6" x14ac:dyDescent="0.25">
      <c r="A46" s="8" t="s">
        <v>62</v>
      </c>
      <c r="B46" s="2">
        <v>10</v>
      </c>
      <c r="C46" s="2">
        <v>10</v>
      </c>
      <c r="D46" s="2">
        <v>10</v>
      </c>
    </row>
    <row r="47" spans="1:6" x14ac:dyDescent="0.25">
      <c r="A47" s="11" t="s">
        <v>12</v>
      </c>
      <c r="B47" s="2">
        <f>2^B46</f>
        <v>1024</v>
      </c>
      <c r="C47" s="2">
        <f>2^C46</f>
        <v>1024</v>
      </c>
      <c r="D47" s="2">
        <f>2^D46</f>
        <v>1024</v>
      </c>
    </row>
    <row r="48" spans="1:6" x14ac:dyDescent="0.25">
      <c r="A48" s="8" t="s">
        <v>5</v>
      </c>
      <c r="B48" s="28">
        <v>5</v>
      </c>
      <c r="C48" s="28">
        <v>5</v>
      </c>
      <c r="D48" s="28">
        <v>5</v>
      </c>
      <c r="E48" s="28"/>
    </row>
    <row r="49" spans="1:6" x14ac:dyDescent="0.25">
      <c r="A49" s="35" t="s">
        <v>61</v>
      </c>
      <c r="B49" s="37">
        <f>B42/B48*B47</f>
        <v>819.2</v>
      </c>
      <c r="C49" s="37">
        <f>C42/C48*C47</f>
        <v>814.31411530815114</v>
      </c>
      <c r="D49" s="37">
        <f>D42/D48*D47</f>
        <v>821.24799999999993</v>
      </c>
      <c r="E49" s="10"/>
      <c r="F49" s="32" t="s">
        <v>75</v>
      </c>
    </row>
  </sheetData>
  <pageMargins left="0.75" right="0.75" top="1" bottom="1" header="0.5" footer="0.5"/>
  <pageSetup paperSize="3" orientation="portrait" r:id="rId1"/>
  <headerFooter alignWithMargins="0"/>
  <ignoredErrors>
    <ignoredError sqref="C2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E3E4E-D244-4C2B-BB67-DFEF4567E21C}">
  <dimension ref="A1:F16"/>
  <sheetViews>
    <sheetView zoomScaleNormal="100" workbookViewId="0">
      <selection activeCell="A14" sqref="A14"/>
    </sheetView>
  </sheetViews>
  <sheetFormatPr defaultColWidth="9.109375" defaultRowHeight="13.2" x14ac:dyDescent="0.25"/>
  <cols>
    <col min="1" max="1" width="19.77734375" style="16" customWidth="1"/>
    <col min="2" max="2" width="11.109375" style="2" customWidth="1"/>
    <col min="3" max="3" width="9.6640625" style="2" customWidth="1"/>
    <col min="4" max="4" width="10.33203125" style="2" customWidth="1"/>
    <col min="5" max="11" width="9.109375" style="2"/>
    <col min="12" max="12" width="31" style="2" customWidth="1"/>
    <col min="13" max="16384" width="9.109375" style="2"/>
  </cols>
  <sheetData>
    <row r="1" spans="1:6" ht="13.8" x14ac:dyDescent="0.25">
      <c r="A1" s="1" t="s">
        <v>68</v>
      </c>
      <c r="E1" s="3"/>
    </row>
    <row r="2" spans="1:6" x14ac:dyDescent="0.25">
      <c r="A2" s="26"/>
      <c r="B2" s="4"/>
      <c r="D2" s="5" t="s">
        <v>0</v>
      </c>
      <c r="E2" s="3"/>
    </row>
    <row r="3" spans="1:6" x14ac:dyDescent="0.25">
      <c r="A3" s="3"/>
      <c r="B3" s="4"/>
      <c r="D3" s="6" t="s">
        <v>1</v>
      </c>
      <c r="E3" s="3"/>
    </row>
    <row r="4" spans="1:6" x14ac:dyDescent="0.25">
      <c r="A4" s="3"/>
      <c r="B4" s="3"/>
      <c r="C4" s="3"/>
      <c r="E4" s="3"/>
    </row>
    <row r="5" spans="1:6" x14ac:dyDescent="0.25">
      <c r="A5" s="15"/>
      <c r="B5" s="13"/>
      <c r="C5" s="9"/>
      <c r="D5" s="9"/>
      <c r="E5" s="9"/>
    </row>
    <row r="6" spans="1:6" x14ac:dyDescent="0.25">
      <c r="A6" s="20" t="s">
        <v>25</v>
      </c>
      <c r="B6" s="21"/>
      <c r="C6" s="18"/>
    </row>
    <row r="7" spans="1:6" x14ac:dyDescent="0.25">
      <c r="A7" s="8" t="s">
        <v>63</v>
      </c>
      <c r="B7" s="13">
        <v>200000</v>
      </c>
      <c r="C7" s="27"/>
      <c r="E7" s="9"/>
      <c r="F7" s="9"/>
    </row>
    <row r="8" spans="1:6" x14ac:dyDescent="0.25">
      <c r="A8" s="8" t="s">
        <v>64</v>
      </c>
      <c r="B8" s="31">
        <v>1.4999999999999999E-7</v>
      </c>
      <c r="C8" s="18" t="s">
        <v>8</v>
      </c>
      <c r="D8" s="18"/>
    </row>
    <row r="9" spans="1:6" x14ac:dyDescent="0.25">
      <c r="A9" s="15"/>
      <c r="B9" s="13"/>
      <c r="C9" s="9"/>
      <c r="D9" s="9"/>
      <c r="E9" s="9"/>
    </row>
    <row r="10" spans="1:6" x14ac:dyDescent="0.25">
      <c r="A10" s="3" t="s">
        <v>26</v>
      </c>
    </row>
    <row r="11" spans="1:6" x14ac:dyDescent="0.25">
      <c r="A11" s="11" t="s">
        <v>77</v>
      </c>
      <c r="B11" s="17">
        <f>B7*B8</f>
        <v>0.03</v>
      </c>
      <c r="C11" s="18" t="s">
        <v>27</v>
      </c>
    </row>
    <row r="12" spans="1:6" x14ac:dyDescent="0.25">
      <c r="A12" s="11" t="s">
        <v>24</v>
      </c>
      <c r="B12" s="17">
        <f>1/(2*PI()*B11)</f>
        <v>5.3051647697298447</v>
      </c>
      <c r="C12" s="18" t="s">
        <v>78</v>
      </c>
    </row>
    <row r="13" spans="1:6" x14ac:dyDescent="0.25">
      <c r="A13" s="15"/>
      <c r="B13" s="13"/>
      <c r="C13" s="9"/>
      <c r="D13" s="9"/>
      <c r="E13" s="9"/>
    </row>
    <row r="14" spans="1:6" x14ac:dyDescent="0.25">
      <c r="A14" s="20" t="s">
        <v>11</v>
      </c>
      <c r="B14" s="21"/>
      <c r="C14" s="18"/>
    </row>
    <row r="15" spans="1:6" x14ac:dyDescent="0.25">
      <c r="A15" s="11" t="s">
        <v>9</v>
      </c>
      <c r="B15" s="17">
        <f>-LN(0.01)/LN(EXP(1))*B11</f>
        <v>0.13815510557964272</v>
      </c>
      <c r="C15" s="22" t="s">
        <v>3</v>
      </c>
      <c r="D15" s="18"/>
    </row>
    <row r="16" spans="1:6" x14ac:dyDescent="0.25">
      <c r="A16" s="11" t="s">
        <v>10</v>
      </c>
      <c r="B16" s="17">
        <f>-LN(0.001)/LN(EXP(1))*B11</f>
        <v>0.20723265836946408</v>
      </c>
      <c r="C16" s="22" t="s">
        <v>4</v>
      </c>
      <c r="D16" s="18"/>
    </row>
  </sheetData>
  <pageMargins left="0.75" right="0.75" top="1" bottom="1" header="0.5" footer="0.5"/>
  <pageSetup paperSize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67A40-07E1-4F0C-91F6-9E28E9996972}">
  <dimension ref="A1:E17"/>
  <sheetViews>
    <sheetView zoomScaleNormal="100" workbookViewId="0">
      <selection activeCell="A2" sqref="A2"/>
    </sheetView>
  </sheetViews>
  <sheetFormatPr defaultColWidth="9.109375" defaultRowHeight="13.2" x14ac:dyDescent="0.25"/>
  <cols>
    <col min="1" max="1" width="22.6640625" style="16" customWidth="1"/>
    <col min="2" max="2" width="11.109375" style="2" customWidth="1"/>
    <col min="3" max="3" width="9.6640625" style="2" customWidth="1"/>
    <col min="4" max="4" width="10.33203125" style="2" customWidth="1"/>
    <col min="5" max="11" width="9.109375" style="2"/>
    <col min="12" max="12" width="31" style="2" customWidth="1"/>
    <col min="13" max="16384" width="9.109375" style="2"/>
  </cols>
  <sheetData>
    <row r="1" spans="1:5" ht="13.8" x14ac:dyDescent="0.25">
      <c r="A1" s="1" t="s">
        <v>100</v>
      </c>
      <c r="E1" s="3"/>
    </row>
    <row r="2" spans="1:5" x14ac:dyDescent="0.25">
      <c r="A2" s="26"/>
      <c r="B2" s="4"/>
      <c r="D2" s="5" t="s">
        <v>0</v>
      </c>
      <c r="E2" s="3"/>
    </row>
    <row r="3" spans="1:5" x14ac:dyDescent="0.25">
      <c r="A3" s="3"/>
      <c r="B3" s="4"/>
      <c r="D3" s="6" t="s">
        <v>1</v>
      </c>
      <c r="E3" s="3"/>
    </row>
    <row r="4" spans="1:5" x14ac:dyDescent="0.25">
      <c r="A4" s="3"/>
      <c r="B4" s="3"/>
      <c r="C4" s="3"/>
      <c r="E4" s="3"/>
    </row>
    <row r="5" spans="1:5" x14ac:dyDescent="0.25">
      <c r="A5" s="25"/>
    </row>
    <row r="6" spans="1:5" x14ac:dyDescent="0.25">
      <c r="A6" s="12" t="s">
        <v>15</v>
      </c>
    </row>
    <row r="7" spans="1:5" x14ac:dyDescent="0.25">
      <c r="A7" s="8" t="s">
        <v>5</v>
      </c>
      <c r="B7" s="9">
        <v>5</v>
      </c>
      <c r="C7" s="3"/>
    </row>
    <row r="8" spans="1:5" x14ac:dyDescent="0.25">
      <c r="A8" s="8" t="s">
        <v>6</v>
      </c>
      <c r="B8" s="2">
        <v>10</v>
      </c>
      <c r="C8" s="3"/>
    </row>
    <row r="9" spans="1:5" x14ac:dyDescent="0.25">
      <c r="A9" s="19" t="s">
        <v>7</v>
      </c>
      <c r="B9" s="2">
        <f>2^B8</f>
        <v>1024</v>
      </c>
      <c r="C9" s="3" t="s">
        <v>12</v>
      </c>
    </row>
    <row r="10" spans="1:5" x14ac:dyDescent="0.25">
      <c r="A10" s="19" t="s">
        <v>13</v>
      </c>
      <c r="B10" s="23">
        <f>B7/B9</f>
        <v>4.8828125E-3</v>
      </c>
      <c r="C10" s="3" t="s">
        <v>14</v>
      </c>
    </row>
    <row r="12" spans="1:5" x14ac:dyDescent="0.25">
      <c r="A12" s="3" t="s">
        <v>29</v>
      </c>
    </row>
    <row r="13" spans="1:5" x14ac:dyDescent="0.25">
      <c r="A13" s="8" t="s">
        <v>30</v>
      </c>
      <c r="B13" s="24">
        <v>0.5</v>
      </c>
      <c r="C13" s="3" t="s">
        <v>33</v>
      </c>
    </row>
    <row r="14" spans="1:5" x14ac:dyDescent="0.25">
      <c r="A14" s="19" t="s">
        <v>31</v>
      </c>
      <c r="B14" s="10">
        <f>B13/B7*2^B8</f>
        <v>102.4</v>
      </c>
      <c r="C14" s="3" t="s">
        <v>28</v>
      </c>
    </row>
    <row r="16" spans="1:5" x14ac:dyDescent="0.25">
      <c r="A16" s="8" t="s">
        <v>31</v>
      </c>
      <c r="B16" s="10">
        <v>512</v>
      </c>
      <c r="C16" s="3" t="s">
        <v>34</v>
      </c>
    </row>
    <row r="17" spans="1:3" x14ac:dyDescent="0.25">
      <c r="A17" s="19" t="s">
        <v>30</v>
      </c>
      <c r="B17" s="24">
        <f>B16/2^B8*B7</f>
        <v>2.5</v>
      </c>
      <c r="C17" s="3" t="s">
        <v>32</v>
      </c>
    </row>
  </sheetData>
  <pageMargins left="0.75" right="0.75" top="1" bottom="1" header="0.5" footer="0.5"/>
  <pageSetup paperSize="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A0771-D948-4711-BFF1-B132C27A88FF}">
  <dimension ref="A1:H12"/>
  <sheetViews>
    <sheetView zoomScaleNormal="100" workbookViewId="0">
      <selection activeCell="F27" sqref="F27"/>
    </sheetView>
  </sheetViews>
  <sheetFormatPr defaultColWidth="9.109375" defaultRowHeight="13.2" x14ac:dyDescent="0.25"/>
  <cols>
    <col min="1" max="1" width="19.77734375" style="16" customWidth="1"/>
    <col min="2" max="2" width="11.109375" style="2" customWidth="1"/>
    <col min="3" max="3" width="9.6640625" style="2" customWidth="1"/>
    <col min="4" max="4" width="10.33203125" style="2" customWidth="1"/>
    <col min="5" max="11" width="9.109375" style="2"/>
    <col min="12" max="12" width="31" style="2" customWidth="1"/>
    <col min="13" max="16384" width="9.109375" style="2"/>
  </cols>
  <sheetData>
    <row r="1" spans="1:8" ht="13.8" x14ac:dyDescent="0.25">
      <c r="A1" s="1" t="s">
        <v>72</v>
      </c>
      <c r="E1" s="3"/>
    </row>
    <row r="2" spans="1:8" x14ac:dyDescent="0.25">
      <c r="A2" s="26"/>
      <c r="B2" s="4"/>
      <c r="D2" s="5" t="s">
        <v>0</v>
      </c>
      <c r="E2" s="3"/>
    </row>
    <row r="3" spans="1:8" x14ac:dyDescent="0.25">
      <c r="A3" s="3"/>
      <c r="B3" s="4"/>
      <c r="D3" s="6" t="s">
        <v>1</v>
      </c>
      <c r="E3" s="3"/>
    </row>
    <row r="4" spans="1:8" x14ac:dyDescent="0.25">
      <c r="A4" s="3"/>
      <c r="B4" s="3"/>
      <c r="C4" s="3"/>
      <c r="E4" s="3"/>
    </row>
    <row r="5" spans="1:8" x14ac:dyDescent="0.25">
      <c r="A5" s="12" t="s">
        <v>70</v>
      </c>
      <c r="B5" s="3"/>
      <c r="C5" s="3"/>
      <c r="E5" s="3"/>
      <c r="F5" s="3"/>
      <c r="G5" s="3"/>
      <c r="H5" s="7"/>
    </row>
    <row r="6" spans="1:8" x14ac:dyDescent="0.25">
      <c r="A6" s="8" t="s">
        <v>2</v>
      </c>
      <c r="B6" s="9">
        <v>1</v>
      </c>
      <c r="C6" s="9">
        <v>4</v>
      </c>
      <c r="D6" s="9">
        <v>20</v>
      </c>
      <c r="E6" s="3"/>
      <c r="F6" s="3"/>
      <c r="G6" s="3"/>
      <c r="H6" s="7"/>
    </row>
    <row r="7" spans="1:8" x14ac:dyDescent="0.25">
      <c r="A7" s="8" t="s">
        <v>73</v>
      </c>
      <c r="B7" s="9">
        <v>1.2</v>
      </c>
      <c r="C7" s="9">
        <v>5</v>
      </c>
      <c r="D7" s="9">
        <v>25</v>
      </c>
      <c r="E7" s="9"/>
      <c r="F7" s="9"/>
    </row>
    <row r="8" spans="1:8" x14ac:dyDescent="0.25">
      <c r="A8" s="2"/>
      <c r="D8" s="9"/>
      <c r="E8" s="9"/>
      <c r="F8" s="9"/>
    </row>
    <row r="9" spans="1:8" x14ac:dyDescent="0.25">
      <c r="A9" s="12" t="s">
        <v>69</v>
      </c>
    </row>
    <row r="10" spans="1:8" x14ac:dyDescent="0.25">
      <c r="A10" s="8" t="s">
        <v>6</v>
      </c>
      <c r="B10" s="2">
        <v>10</v>
      </c>
      <c r="C10" s="2">
        <v>10</v>
      </c>
      <c r="D10" s="2">
        <v>10</v>
      </c>
    </row>
    <row r="11" spans="1:8" x14ac:dyDescent="0.25">
      <c r="A11" s="19" t="s">
        <v>7</v>
      </c>
      <c r="B11" s="2">
        <f>2^B10</f>
        <v>1024</v>
      </c>
      <c r="C11" s="2">
        <f>2^C10</f>
        <v>1024</v>
      </c>
      <c r="D11" s="2">
        <f>2^D10</f>
        <v>1024</v>
      </c>
      <c r="E11" s="3" t="s">
        <v>12</v>
      </c>
    </row>
    <row r="12" spans="1:8" x14ac:dyDescent="0.25">
      <c r="A12" s="19" t="s">
        <v>13</v>
      </c>
      <c r="B12" s="23">
        <f>B7/B11</f>
        <v>1.171875E-3</v>
      </c>
      <c r="C12" s="23">
        <f>C7/C11</f>
        <v>4.8828125E-3</v>
      </c>
      <c r="D12" s="23">
        <f>D7/D11</f>
        <v>2.44140625E-2</v>
      </c>
      <c r="E12" s="3" t="s">
        <v>71</v>
      </c>
    </row>
  </sheetData>
  <pageMargins left="0.75" right="0.75" top="1" bottom="1" header="0.5" footer="0.5"/>
  <pageSetup paperSize="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ED66A-FD8B-4406-8757-AAEDFD6D6374}">
  <dimension ref="A1:H14"/>
  <sheetViews>
    <sheetView zoomScaleNormal="100" workbookViewId="0">
      <selection activeCell="B9" sqref="B9"/>
    </sheetView>
  </sheetViews>
  <sheetFormatPr defaultColWidth="9.109375" defaultRowHeight="13.2" x14ac:dyDescent="0.25"/>
  <cols>
    <col min="1" max="1" width="19.77734375" style="16" customWidth="1"/>
    <col min="2" max="2" width="11.109375" style="2" customWidth="1"/>
    <col min="3" max="3" width="9.6640625" style="2" customWidth="1"/>
    <col min="4" max="4" width="10.33203125" style="2" customWidth="1"/>
    <col min="5" max="11" width="9.109375" style="2"/>
    <col min="12" max="12" width="31" style="2" customWidth="1"/>
    <col min="13" max="16384" width="9.109375" style="2"/>
  </cols>
  <sheetData>
    <row r="1" spans="1:8" ht="13.8" x14ac:dyDescent="0.25">
      <c r="A1" s="1" t="s">
        <v>66</v>
      </c>
      <c r="E1" s="3"/>
    </row>
    <row r="2" spans="1:8" x14ac:dyDescent="0.25">
      <c r="A2" s="26"/>
      <c r="B2" s="4"/>
      <c r="D2" s="5" t="s">
        <v>0</v>
      </c>
      <c r="E2" s="3"/>
    </row>
    <row r="3" spans="1:8" x14ac:dyDescent="0.25">
      <c r="A3" s="3"/>
      <c r="B3" s="4"/>
      <c r="D3" s="6" t="s">
        <v>1</v>
      </c>
      <c r="E3" s="3"/>
    </row>
    <row r="4" spans="1:8" x14ac:dyDescent="0.25">
      <c r="A4" s="3"/>
      <c r="B4" s="3"/>
      <c r="C4" s="3"/>
      <c r="E4" s="3"/>
    </row>
    <row r="5" spans="1:8" x14ac:dyDescent="0.25">
      <c r="A5" s="4"/>
      <c r="B5" s="3"/>
      <c r="C5" s="3"/>
      <c r="E5" s="3"/>
      <c r="F5" s="3"/>
      <c r="G5" s="3"/>
      <c r="H5" s="7"/>
    </row>
    <row r="6" spans="1:8" x14ac:dyDescent="0.25">
      <c r="A6" s="3" t="s">
        <v>97</v>
      </c>
      <c r="B6" s="3"/>
      <c r="C6" s="3"/>
      <c r="E6" s="3"/>
      <c r="F6" s="3"/>
      <c r="G6" s="3"/>
      <c r="H6" s="7"/>
    </row>
    <row r="7" spans="1:8" x14ac:dyDescent="0.25">
      <c r="A7" s="8" t="s">
        <v>22</v>
      </c>
      <c r="B7" s="9">
        <v>5</v>
      </c>
      <c r="C7" s="27" t="s">
        <v>89</v>
      </c>
      <c r="E7" s="9"/>
      <c r="F7" s="9"/>
    </row>
    <row r="8" spans="1:8" x14ac:dyDescent="0.25">
      <c r="A8" s="8" t="s">
        <v>90</v>
      </c>
      <c r="B8" s="13">
        <v>10000</v>
      </c>
      <c r="C8" s="27" t="s">
        <v>91</v>
      </c>
      <c r="E8" s="9"/>
      <c r="F8" s="9"/>
    </row>
    <row r="9" spans="1:8" x14ac:dyDescent="0.25">
      <c r="A9" s="8" t="s">
        <v>92</v>
      </c>
      <c r="B9" s="13">
        <v>10000</v>
      </c>
      <c r="C9" s="27"/>
      <c r="E9" s="9"/>
      <c r="F9" s="9"/>
    </row>
    <row r="10" spans="1:8" x14ac:dyDescent="0.25">
      <c r="A10" s="8" t="s">
        <v>93</v>
      </c>
      <c r="B10" s="13">
        <v>1000</v>
      </c>
      <c r="C10" s="27"/>
      <c r="E10" s="9"/>
      <c r="F10" s="9"/>
    </row>
    <row r="12" spans="1:8" x14ac:dyDescent="0.25">
      <c r="A12" s="3" t="s">
        <v>96</v>
      </c>
      <c r="B12" s="3"/>
      <c r="C12" s="3"/>
      <c r="E12" s="3"/>
      <c r="F12" s="3"/>
      <c r="G12" s="3"/>
      <c r="H12" s="7"/>
    </row>
    <row r="13" spans="1:8" x14ac:dyDescent="0.25">
      <c r="A13" s="11" t="s">
        <v>94</v>
      </c>
      <c r="B13" s="24">
        <f>$B$7*($B$9+$B$10)/($B$8+$B$9+$B$10)</f>
        <v>2.6190476190476191</v>
      </c>
      <c r="C13" s="27" t="s">
        <v>95</v>
      </c>
      <c r="E13" s="9"/>
      <c r="F13" s="9"/>
    </row>
    <row r="14" spans="1:8" x14ac:dyDescent="0.25">
      <c r="A14" s="11" t="s">
        <v>98</v>
      </c>
      <c r="B14" s="24">
        <f>$B$7*($B$10)/($B$8+$B$9+$B$10)</f>
        <v>0.23809523809523808</v>
      </c>
      <c r="C14" s="27" t="s">
        <v>99</v>
      </c>
      <c r="E14" s="9"/>
      <c r="F14" s="9"/>
    </row>
  </sheetData>
  <pageMargins left="0.75" right="0.75" top="1" bottom="1" header="0.5" footer="0.5"/>
  <pageSetup paperSize="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36DB5-4789-4B45-B4AF-1E82E4A1811F}">
  <dimension ref="A1:H13"/>
  <sheetViews>
    <sheetView zoomScaleNormal="100" workbookViewId="0">
      <selection activeCell="D16" sqref="D16"/>
    </sheetView>
  </sheetViews>
  <sheetFormatPr defaultColWidth="9.109375" defaultRowHeight="13.2" x14ac:dyDescent="0.25"/>
  <cols>
    <col min="1" max="1" width="19.77734375" style="16" customWidth="1"/>
    <col min="2" max="2" width="11.109375" style="2" customWidth="1"/>
    <col min="3" max="3" width="9.6640625" style="2" customWidth="1"/>
    <col min="4" max="4" width="10.33203125" style="2" customWidth="1"/>
    <col min="5" max="11" width="9.109375" style="2"/>
    <col min="12" max="12" width="31" style="2" customWidth="1"/>
    <col min="13" max="16384" width="9.109375" style="2"/>
  </cols>
  <sheetData>
    <row r="1" spans="1:8" ht="13.8" x14ac:dyDescent="0.25">
      <c r="A1" s="1" t="s">
        <v>66</v>
      </c>
      <c r="E1" s="3"/>
    </row>
    <row r="2" spans="1:8" x14ac:dyDescent="0.25">
      <c r="A2" s="26"/>
      <c r="B2" s="4"/>
      <c r="D2" s="5" t="s">
        <v>0</v>
      </c>
      <c r="E2" s="3"/>
    </row>
    <row r="3" spans="1:8" x14ac:dyDescent="0.25">
      <c r="A3" s="3"/>
      <c r="B3" s="4"/>
      <c r="D3" s="6" t="s">
        <v>1</v>
      </c>
      <c r="E3" s="3"/>
    </row>
    <row r="4" spans="1:8" x14ac:dyDescent="0.25">
      <c r="A4" s="3"/>
      <c r="B4" s="3"/>
      <c r="C4" s="3"/>
      <c r="E4" s="3"/>
    </row>
    <row r="5" spans="1:8" x14ac:dyDescent="0.25">
      <c r="A5" s="4"/>
      <c r="B5" s="3"/>
      <c r="C5" s="3"/>
      <c r="E5" s="3"/>
      <c r="F5" s="3"/>
      <c r="G5" s="3"/>
      <c r="H5" s="7"/>
    </row>
    <row r="6" spans="1:8" x14ac:dyDescent="0.25">
      <c r="A6" s="3" t="s">
        <v>85</v>
      </c>
      <c r="B6" s="3"/>
      <c r="C6" s="3"/>
      <c r="E6" s="3"/>
      <c r="F6" s="3"/>
      <c r="G6" s="3"/>
      <c r="H6" s="7"/>
    </row>
    <row r="7" spans="1:8" x14ac:dyDescent="0.25">
      <c r="A7" s="8" t="s">
        <v>22</v>
      </c>
      <c r="B7" s="9">
        <v>5</v>
      </c>
      <c r="C7" s="27" t="s">
        <v>23</v>
      </c>
      <c r="E7" s="9"/>
      <c r="F7" s="9"/>
    </row>
    <row r="8" spans="1:8" x14ac:dyDescent="0.25">
      <c r="A8" s="8" t="s">
        <v>82</v>
      </c>
      <c r="B8" s="9">
        <v>1.1000000000000001</v>
      </c>
      <c r="C8" s="27" t="s">
        <v>87</v>
      </c>
      <c r="E8" s="9"/>
      <c r="F8" s="9"/>
    </row>
    <row r="9" spans="1:8" x14ac:dyDescent="0.25">
      <c r="A9" s="8" t="s">
        <v>83</v>
      </c>
      <c r="B9" s="9">
        <v>1.8</v>
      </c>
      <c r="C9" s="27" t="s">
        <v>88</v>
      </c>
      <c r="E9" s="9"/>
      <c r="F9" s="9"/>
    </row>
    <row r="10" spans="1:8" x14ac:dyDescent="0.25">
      <c r="A10" s="8" t="s">
        <v>21</v>
      </c>
      <c r="B10" s="13">
        <v>1000</v>
      </c>
      <c r="C10" s="27" t="s">
        <v>86</v>
      </c>
      <c r="E10" s="9"/>
      <c r="F10" s="9"/>
    </row>
    <row r="12" spans="1:8" x14ac:dyDescent="0.25">
      <c r="A12" s="3" t="s">
        <v>67</v>
      </c>
      <c r="B12" s="3"/>
      <c r="C12" s="3"/>
      <c r="E12" s="3"/>
      <c r="F12" s="3"/>
      <c r="G12" s="3"/>
      <c r="H12" s="7"/>
    </row>
    <row r="13" spans="1:8" x14ac:dyDescent="0.25">
      <c r="A13" s="11" t="s">
        <v>20</v>
      </c>
      <c r="B13" s="29">
        <f>(B7-B8-B9)/B10</f>
        <v>2.0999999999999994E-3</v>
      </c>
      <c r="C13" s="27" t="s">
        <v>84</v>
      </c>
      <c r="E13" s="9"/>
      <c r="F13" s="9"/>
    </row>
  </sheetData>
  <pageMargins left="0.75" right="0.75" top="1" bottom="1" header="0.5" footer="0.5"/>
  <pageSetup paperSize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Signal Chain</vt:lpstr>
      <vt:lpstr>LP Filter</vt:lpstr>
      <vt:lpstr>ADC Output</vt:lpstr>
      <vt:lpstr>ADC Res</vt:lpstr>
      <vt:lpstr>Test Voltages</vt:lpstr>
      <vt:lpstr>Opto SW LED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Rick Faehnrich</cp:lastModifiedBy>
  <cp:lastPrinted>2008-02-27T22:26:45Z</cp:lastPrinted>
  <dcterms:created xsi:type="dcterms:W3CDTF">1996-10-14T23:33:28Z</dcterms:created>
  <dcterms:modified xsi:type="dcterms:W3CDTF">2026-04-01T22:05:49Z</dcterms:modified>
</cp:coreProperties>
</file>