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cuments\Documents Rick\EE fun\SMU\"/>
    </mc:Choice>
  </mc:AlternateContent>
  <xr:revisionPtr revIDLastSave="0" documentId="13_ncr:1_{E0E36E34-9007-47E0-849B-2B5B98EAB8D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chematic" sheetId="18" r:id="rId1"/>
    <sheet name="SMU Calc" sheetId="17" r:id="rId2"/>
  </sheets>
  <calcPr calcId="191029"/>
</workbook>
</file>

<file path=xl/calcChain.xml><?xml version="1.0" encoding="utf-8"?>
<calcChain xmlns="http://schemas.openxmlformats.org/spreadsheetml/2006/main">
  <c r="B44" i="17" l="1"/>
  <c r="B41" i="17"/>
  <c r="B24" i="17"/>
  <c r="B17" i="17"/>
  <c r="B18" i="17" s="1"/>
  <c r="B11" i="17"/>
  <c r="B36" i="17"/>
  <c r="B55" i="17" s="1"/>
  <c r="B34" i="17"/>
  <c r="B49" i="17" s="1"/>
  <c r="B51" i="17" l="1"/>
  <c r="B57" i="17"/>
  <c r="B58" i="17" s="1"/>
  <c r="B52" i="17" l="1"/>
</calcChain>
</file>

<file path=xl/sharedStrings.xml><?xml version="1.0" encoding="utf-8"?>
<sst xmlns="http://schemas.openxmlformats.org/spreadsheetml/2006/main" count="59" uniqueCount="51">
  <si>
    <t>1/(2*pi*fcl)</t>
  </si>
  <si>
    <t>tr63% = Tau</t>
  </si>
  <si>
    <t>Enter data</t>
  </si>
  <si>
    <t>Calc results</t>
  </si>
  <si>
    <t>Rs</t>
  </si>
  <si>
    <t>Kmv</t>
  </si>
  <si>
    <t>Kdiv_v</t>
  </si>
  <si>
    <t>Kmi</t>
  </si>
  <si>
    <t>BW FV</t>
  </si>
  <si>
    <t>Integrator</t>
  </si>
  <si>
    <t>BW FI</t>
  </si>
  <si>
    <t>tr99% = 5*Tau</t>
  </si>
  <si>
    <t>Output Amplifier</t>
  </si>
  <si>
    <t>Rdut</t>
  </si>
  <si>
    <t>Kint/(2*pi)</t>
  </si>
  <si>
    <t>MV</t>
  </si>
  <si>
    <t>MI</t>
  </si>
  <si>
    <t>Error Amp</t>
  </si>
  <si>
    <t>R1</t>
  </si>
  <si>
    <t>R2</t>
  </si>
  <si>
    <t>Kerr</t>
  </si>
  <si>
    <t>verror / vfb = -R3/R2</t>
  </si>
  <si>
    <t>SMU Circuit</t>
  </si>
  <si>
    <t>Rint</t>
  </si>
  <si>
    <t>Cint</t>
  </si>
  <si>
    <t>Kint</t>
  </si>
  <si>
    <t>fu_int</t>
  </si>
  <si>
    <t>R4</t>
  </si>
  <si>
    <t>R5</t>
  </si>
  <si>
    <t>va / vctl  = -R3/R2</t>
  </si>
  <si>
    <t>Kamp</t>
  </si>
  <si>
    <t>Device Under Test (DUT)</t>
  </si>
  <si>
    <t>Output Resistor Divider</t>
  </si>
  <si>
    <t>FV Mode</t>
  </si>
  <si>
    <t>FI Mode</t>
  </si>
  <si>
    <t>Feedback Path Gains</t>
  </si>
  <si>
    <t>Rg</t>
  </si>
  <si>
    <t>( 1 + 49.4k / Rg )</t>
  </si>
  <si>
    <t>Current Sense Resistor</t>
  </si>
  <si>
    <t>fu_int * Kerr * Kamp * Kdiv_v * Kmv</t>
  </si>
  <si>
    <t>fu_int * Kerr * Kamp * Kdiv_i * Kmi</t>
  </si>
  <si>
    <t>FIND BANDWIDTH</t>
  </si>
  <si>
    <t>CALC CIRCUIT GAINS</t>
  </si>
  <si>
    <t>Kdiv_i</t>
  </si>
  <si>
    <t>Rload / (Rs+Rload)</t>
  </si>
  <si>
    <t>Rs / (Rs+Rload)</t>
  </si>
  <si>
    <t>SMU Schematic</t>
  </si>
  <si>
    <t>LTSPICE Schematic:    SMU-FVFI-circuit-1.asc</t>
  </si>
  <si>
    <t>(see schematic sheet)</t>
  </si>
  <si>
    <t>fcl  (-3dB)</t>
  </si>
  <si>
    <t>Setling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</si>
</sst>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"/>
  </numFmts>
  <fonts count="5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0" xfId="1" applyFont="1" applyFill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4" borderId="0" xfId="1" applyFont="1" applyFill="1" applyAlignment="1">
      <alignment horizontal="center"/>
    </xf>
    <xf numFmtId="4" fontId="3" fillId="0" borderId="0" xfId="1" applyNumberFormat="1" applyFont="1" applyAlignment="1">
      <alignment horizontal="center"/>
    </xf>
    <xf numFmtId="11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3" fillId="0" borderId="0" xfId="1" quotePrefix="1" applyFont="1" applyAlignment="1">
      <alignment horizontal="left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left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3FD36478-956F-468B-95FB-8AED9744B4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65-4C37-9D88-FB9B19F4E9B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965-4C37-9D88-FB9B19F4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45312"/>
        <c:axId val="1"/>
      </c:scatterChart>
      <c:valAx>
        <c:axId val="5455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5453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0F-495F-8D02-71AC62199EB0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D0F-495F-8D02-71AC62199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45312"/>
        <c:axId val="1"/>
      </c:scatterChart>
      <c:valAx>
        <c:axId val="5455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5453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01B-45A2-9EF7-83F384587A7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01B-45A2-9EF7-83F38458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45312"/>
        <c:axId val="1"/>
      </c:scatterChart>
      <c:valAx>
        <c:axId val="5455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5453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93-4E04-8D0A-9836C54D0C2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93-4E04-8D0A-9836C54D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45312"/>
        <c:axId val="1"/>
      </c:scatterChart>
      <c:valAx>
        <c:axId val="5455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5453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3F-49B1-B24A-DF9A1CC1684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'Op Amp'!#REF!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'Op Amp'!#REF!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E3F-49B1-B24A-DF9A1CC1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45312"/>
        <c:axId val="1"/>
      </c:scatterChart>
      <c:valAx>
        <c:axId val="5455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5453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672353</xdr:colOff>
      <xdr:row>4</xdr:row>
      <xdr:rowOff>37353</xdr:rowOff>
    </xdr:from>
    <xdr:to>
      <xdr:col>10</xdr:col>
      <xdr:colOff>1770546</xdr:colOff>
      <xdr:row>34</xdr:row>
      <xdr:rowOff>37353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0E1843-87BD-2E01-5CB8-E088A102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3" y="762000"/>
          <a:ext cx="7791840" cy="4930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18B145-19DF-4006-B4B7-F3910FAAF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865910-8360-4895-90FB-BF266ECF6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27CA02-E6B1-42A3-9FEF-DA92CA5B7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8E1BC5-CE71-4F3B-A848-24D03E88E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12E713-7664-487A-8D4C-76201B3CA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8A34-1AD4-403D-80DA-171C71E5BF0B}">
  <dimension ref="A1:D3"/>
  <sheetViews>
    <sheetView zoomScale="85" zoomScaleNormal="85" workbookViewId="0">
      <selection activeCell="M13" sqref="M13"/>
    </sheetView>
  </sheetViews>
  <sheetFormatPr defaultColWidth="9.08984375" defaultRowHeight="13" x14ac:dyDescent="0.3"/>
  <cols>
    <col min="1" max="1" width="10.08984375" style="2" customWidth="1"/>
    <col min="2" max="2" width="13" style="2" customWidth="1"/>
    <col min="3" max="10" width="9.08984375" style="2"/>
    <col min="11" max="11" width="31" style="2" customWidth="1"/>
    <col min="12" max="16384" width="9.08984375" style="2"/>
  </cols>
  <sheetData>
    <row r="1" spans="1:4" ht="18.5" x14ac:dyDescent="0.45">
      <c r="A1" s="1" t="s">
        <v>46</v>
      </c>
      <c r="D1" s="3"/>
    </row>
    <row r="2" spans="1:4" x14ac:dyDescent="0.3">
      <c r="B2" s="4"/>
      <c r="D2" s="3"/>
    </row>
    <row r="3" spans="1:4" x14ac:dyDescent="0.3">
      <c r="B3" s="3" t="s">
        <v>47</v>
      </c>
    </row>
  </sheetData>
  <pageMargins left="0.75" right="0.75" top="1" bottom="1" header="0.5" footer="0.5"/>
  <pageSetup paperSize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90F8-F914-453C-8013-9F063026B360}">
  <dimension ref="A1:E58"/>
  <sheetViews>
    <sheetView tabSelected="1" zoomScaleNormal="100" workbookViewId="0">
      <selection activeCell="H50" sqref="H50"/>
    </sheetView>
  </sheetViews>
  <sheetFormatPr defaultColWidth="9.08984375" defaultRowHeight="13" x14ac:dyDescent="0.3"/>
  <cols>
    <col min="1" max="1" width="15.1796875" style="2" customWidth="1"/>
    <col min="2" max="2" width="13" style="2" customWidth="1"/>
    <col min="3" max="10" width="9.08984375" style="2"/>
    <col min="11" max="11" width="31" style="2" customWidth="1"/>
    <col min="12" max="16384" width="9.08984375" style="2"/>
  </cols>
  <sheetData>
    <row r="1" spans="1:5" ht="18.5" x14ac:dyDescent="0.45">
      <c r="A1" s="1" t="s">
        <v>22</v>
      </c>
      <c r="D1" s="3"/>
    </row>
    <row r="2" spans="1:5" x14ac:dyDescent="0.3">
      <c r="A2" s="3" t="s">
        <v>48</v>
      </c>
      <c r="B2" s="4"/>
      <c r="D2" s="3"/>
    </row>
    <row r="3" spans="1:5" x14ac:dyDescent="0.3">
      <c r="A3" s="5"/>
      <c r="B3" s="5"/>
      <c r="C3" s="6"/>
      <c r="D3" s="7"/>
      <c r="E3" s="8" t="s">
        <v>2</v>
      </c>
    </row>
    <row r="4" spans="1:5" x14ac:dyDescent="0.3">
      <c r="A4" s="5"/>
      <c r="B4" s="5"/>
      <c r="C4" s="6"/>
      <c r="D4" s="9"/>
      <c r="E4" s="8" t="s">
        <v>3</v>
      </c>
    </row>
    <row r="5" spans="1:5" x14ac:dyDescent="0.3">
      <c r="A5" s="4" t="s">
        <v>42</v>
      </c>
      <c r="B5" s="4"/>
      <c r="D5" s="3"/>
    </row>
    <row r="6" spans="1:5" x14ac:dyDescent="0.3">
      <c r="A6" s="3" t="s">
        <v>17</v>
      </c>
      <c r="D6" s="3"/>
    </row>
    <row r="7" spans="1:5" x14ac:dyDescent="0.3">
      <c r="A7" s="10" t="s">
        <v>18</v>
      </c>
      <c r="B7" s="11">
        <v>10000</v>
      </c>
      <c r="C7" s="8"/>
      <c r="D7" s="3"/>
    </row>
    <row r="8" spans="1:5" x14ac:dyDescent="0.3">
      <c r="A8" s="10" t="s">
        <v>19</v>
      </c>
      <c r="B8" s="11">
        <v>10000</v>
      </c>
      <c r="C8" s="8"/>
      <c r="D8" s="3"/>
    </row>
    <row r="9" spans="1:5" x14ac:dyDescent="0.3">
      <c r="A9" s="10" t="s">
        <v>19</v>
      </c>
      <c r="B9" s="11">
        <v>10000</v>
      </c>
      <c r="C9" s="8"/>
      <c r="D9" s="3"/>
    </row>
    <row r="11" spans="1:5" x14ac:dyDescent="0.3">
      <c r="A11" s="12" t="s">
        <v>20</v>
      </c>
      <c r="B11" s="13">
        <f>-B9/B8</f>
        <v>-1</v>
      </c>
      <c r="C11" s="3" t="s">
        <v>21</v>
      </c>
      <c r="D11" s="3"/>
    </row>
    <row r="13" spans="1:5" x14ac:dyDescent="0.3">
      <c r="A13" s="3" t="s">
        <v>9</v>
      </c>
      <c r="D13" s="3"/>
    </row>
    <row r="14" spans="1:5" x14ac:dyDescent="0.3">
      <c r="A14" s="10" t="s">
        <v>23</v>
      </c>
      <c r="B14" s="11">
        <v>10000</v>
      </c>
      <c r="C14" s="8"/>
      <c r="D14" s="3"/>
    </row>
    <row r="15" spans="1:5" x14ac:dyDescent="0.3">
      <c r="A15" s="10" t="s">
        <v>24</v>
      </c>
      <c r="B15" s="14">
        <v>1.0000000000000001E-9</v>
      </c>
      <c r="C15" s="8"/>
      <c r="D15" s="3"/>
    </row>
    <row r="17" spans="1:5" x14ac:dyDescent="0.3">
      <c r="A17" s="12" t="s">
        <v>25</v>
      </c>
      <c r="B17" s="11">
        <f>1/(B14*B15)</f>
        <v>99999.999999999985</v>
      </c>
      <c r="D17" s="3"/>
    </row>
    <row r="18" spans="1:5" x14ac:dyDescent="0.3">
      <c r="A18" s="12" t="s">
        <v>26</v>
      </c>
      <c r="B18" s="11">
        <f>B17/(2*PI())</f>
        <v>15915.494309189531</v>
      </c>
      <c r="C18" s="8" t="s">
        <v>14</v>
      </c>
      <c r="D18" s="3"/>
    </row>
    <row r="20" spans="1:5" x14ac:dyDescent="0.3">
      <c r="A20" s="3" t="s">
        <v>12</v>
      </c>
    </row>
    <row r="21" spans="1:5" x14ac:dyDescent="0.3">
      <c r="A21" s="10" t="s">
        <v>27</v>
      </c>
      <c r="B21" s="11">
        <v>10000</v>
      </c>
      <c r="C21" s="8"/>
      <c r="D21" s="3"/>
    </row>
    <row r="22" spans="1:5" x14ac:dyDescent="0.3">
      <c r="A22" s="10" t="s">
        <v>28</v>
      </c>
      <c r="B22" s="11">
        <v>10000</v>
      </c>
      <c r="C22" s="8"/>
      <c r="D22" s="3"/>
    </row>
    <row r="24" spans="1:5" x14ac:dyDescent="0.3">
      <c r="A24" s="12" t="s">
        <v>30</v>
      </c>
      <c r="B24" s="13">
        <f>-B22/B21</f>
        <v>-1</v>
      </c>
      <c r="C24" s="3" t="s">
        <v>29</v>
      </c>
      <c r="D24" s="3"/>
    </row>
    <row r="25" spans="1:5" x14ac:dyDescent="0.3">
      <c r="B25" s="15"/>
      <c r="C25" s="3"/>
    </row>
    <row r="26" spans="1:5" x14ac:dyDescent="0.3">
      <c r="A26" s="3" t="s">
        <v>38</v>
      </c>
    </row>
    <row r="27" spans="1:5" x14ac:dyDescent="0.3">
      <c r="A27" s="10" t="s">
        <v>4</v>
      </c>
      <c r="B27" s="11">
        <v>100</v>
      </c>
      <c r="C27" s="3"/>
    </row>
    <row r="28" spans="1:5" x14ac:dyDescent="0.3">
      <c r="B28" s="15"/>
      <c r="C28" s="3"/>
    </row>
    <row r="29" spans="1:5" x14ac:dyDescent="0.3">
      <c r="A29" s="3" t="s">
        <v>31</v>
      </c>
    </row>
    <row r="30" spans="1:5" x14ac:dyDescent="0.3">
      <c r="A30" s="10" t="s">
        <v>13</v>
      </c>
      <c r="B30" s="11">
        <v>1000</v>
      </c>
      <c r="C30" s="3"/>
      <c r="E30" s="3"/>
    </row>
    <row r="31" spans="1:5" x14ac:dyDescent="0.3">
      <c r="B31" s="15"/>
      <c r="C31" s="3"/>
    </row>
    <row r="32" spans="1:5" x14ac:dyDescent="0.3">
      <c r="A32" s="3" t="s">
        <v>32</v>
      </c>
      <c r="B32" s="16"/>
      <c r="C32" s="3"/>
    </row>
    <row r="33" spans="1:5" x14ac:dyDescent="0.3">
      <c r="A33" s="3" t="s">
        <v>33</v>
      </c>
      <c r="B33" s="16"/>
      <c r="C33" s="3"/>
    </row>
    <row r="34" spans="1:5" x14ac:dyDescent="0.3">
      <c r="A34" s="12" t="s">
        <v>6</v>
      </c>
      <c r="B34" s="17">
        <f>$B$30/($B$27+$B$30)</f>
        <v>0.90909090909090906</v>
      </c>
      <c r="C34" s="3" t="s">
        <v>44</v>
      </c>
      <c r="E34" s="3"/>
    </row>
    <row r="35" spans="1:5" x14ac:dyDescent="0.3">
      <c r="A35" s="3" t="s">
        <v>34</v>
      </c>
      <c r="B35" s="16"/>
      <c r="C35" s="3"/>
    </row>
    <row r="36" spans="1:5" x14ac:dyDescent="0.3">
      <c r="A36" s="12" t="s">
        <v>43</v>
      </c>
      <c r="B36" s="17">
        <f>$B$27/($B$27+$B$30)</f>
        <v>9.0909090909090912E-2</v>
      </c>
      <c r="C36" s="3" t="s">
        <v>45</v>
      </c>
      <c r="E36" s="3"/>
    </row>
    <row r="37" spans="1:5" x14ac:dyDescent="0.3">
      <c r="A37" s="3"/>
      <c r="B37" s="16"/>
      <c r="C37" s="3"/>
    </row>
    <row r="38" spans="1:5" x14ac:dyDescent="0.3">
      <c r="A38" s="3" t="s">
        <v>35</v>
      </c>
    </row>
    <row r="39" spans="1:5" x14ac:dyDescent="0.3">
      <c r="A39" s="3" t="s">
        <v>15</v>
      </c>
    </row>
    <row r="40" spans="1:5" x14ac:dyDescent="0.3">
      <c r="A40" s="10" t="s">
        <v>36</v>
      </c>
      <c r="B40" s="14">
        <v>1000000000000</v>
      </c>
      <c r="C40" s="8"/>
      <c r="D40" s="3"/>
    </row>
    <row r="41" spans="1:5" x14ac:dyDescent="0.3">
      <c r="A41" s="12" t="s">
        <v>5</v>
      </c>
      <c r="B41" s="17">
        <f>1+49400/B40</f>
        <v>1.0000000494000001</v>
      </c>
      <c r="C41" s="18" t="s">
        <v>37</v>
      </c>
      <c r="E41" s="3"/>
    </row>
    <row r="42" spans="1:5" x14ac:dyDescent="0.3">
      <c r="A42" s="3" t="s">
        <v>16</v>
      </c>
    </row>
    <row r="43" spans="1:5" x14ac:dyDescent="0.3">
      <c r="A43" s="10" t="s">
        <v>36</v>
      </c>
      <c r="B43" s="11">
        <v>12350</v>
      </c>
      <c r="C43" s="8"/>
    </row>
    <row r="44" spans="1:5" x14ac:dyDescent="0.3">
      <c r="A44" s="12" t="s">
        <v>7</v>
      </c>
      <c r="B44" s="17">
        <f>1+49400/B43</f>
        <v>5</v>
      </c>
      <c r="C44" s="18" t="s">
        <v>37</v>
      </c>
      <c r="E44" s="3"/>
    </row>
    <row r="45" spans="1:5" x14ac:dyDescent="0.3">
      <c r="A45" s="19"/>
      <c r="B45" s="19"/>
      <c r="C45" s="3"/>
      <c r="E45" s="3"/>
    </row>
    <row r="46" spans="1:5" x14ac:dyDescent="0.3">
      <c r="A46" s="19"/>
      <c r="B46" s="19"/>
      <c r="C46" s="3"/>
      <c r="E46" s="3"/>
    </row>
    <row r="47" spans="1:5" x14ac:dyDescent="0.3">
      <c r="A47" s="20" t="s">
        <v>41</v>
      </c>
      <c r="B47" s="19"/>
      <c r="C47" s="3"/>
      <c r="E47" s="3"/>
    </row>
    <row r="48" spans="1:5" x14ac:dyDescent="0.3">
      <c r="A48" s="3" t="s">
        <v>8</v>
      </c>
    </row>
    <row r="49" spans="1:4" x14ac:dyDescent="0.3">
      <c r="A49" s="12" t="s">
        <v>49</v>
      </c>
      <c r="B49" s="11">
        <f>$B$18*$B$11*$B$24*$B$34*$B$41</f>
        <v>14468.631904922682</v>
      </c>
      <c r="C49" s="3" t="s">
        <v>39</v>
      </c>
      <c r="D49" s="3"/>
    </row>
    <row r="50" spans="1:4" x14ac:dyDescent="0.3">
      <c r="A50" s="3" t="s">
        <v>50</v>
      </c>
    </row>
    <row r="51" spans="1:4" x14ac:dyDescent="0.3">
      <c r="A51" s="12" t="s">
        <v>1</v>
      </c>
      <c r="B51" s="21">
        <f>1/(2*PI()*B49)</f>
        <v>1.0999999456600027E-5</v>
      </c>
      <c r="C51" s="8" t="s">
        <v>0</v>
      </c>
    </row>
    <row r="52" spans="1:4" x14ac:dyDescent="0.3">
      <c r="A52" s="12" t="s">
        <v>11</v>
      </c>
      <c r="B52" s="16">
        <f>5*B51</f>
        <v>5.4999997283000139E-5</v>
      </c>
    </row>
    <row r="54" spans="1:4" x14ac:dyDescent="0.3">
      <c r="A54" s="3" t="s">
        <v>10</v>
      </c>
    </row>
    <row r="55" spans="1:4" x14ac:dyDescent="0.3">
      <c r="A55" s="12" t="s">
        <v>49</v>
      </c>
      <c r="B55" s="11">
        <f>$B$18*$B$11*$B$24*$B$36*$B$44</f>
        <v>7234.315595086151</v>
      </c>
      <c r="C55" s="3" t="s">
        <v>40</v>
      </c>
      <c r="D55" s="3"/>
    </row>
    <row r="56" spans="1:4" x14ac:dyDescent="0.3">
      <c r="A56" s="3" t="s">
        <v>50</v>
      </c>
    </row>
    <row r="57" spans="1:4" x14ac:dyDescent="0.3">
      <c r="A57" s="12" t="s">
        <v>1</v>
      </c>
      <c r="B57" s="21">
        <f>1/(2*PI()*B55)</f>
        <v>2.2000000000000003E-5</v>
      </c>
      <c r="C57" s="8" t="s">
        <v>0</v>
      </c>
    </row>
    <row r="58" spans="1:4" x14ac:dyDescent="0.3">
      <c r="A58" s="12" t="s">
        <v>11</v>
      </c>
      <c r="B58" s="16">
        <f>5*B57</f>
        <v>1.1000000000000002E-4</v>
      </c>
    </row>
  </sheetData>
  <pageMargins left="0.75" right="0.75" top="1" bottom="1" header="0.5" footer="0.5"/>
  <pageSetup paperSize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Schematic</vt:lpstr>
      <vt:lpstr>SMU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Rick Faehnrich</cp:lastModifiedBy>
  <cp:lastPrinted>2008-02-27T22:26:45Z</cp:lastPrinted>
  <dcterms:created xsi:type="dcterms:W3CDTF">1996-10-14T23:33:28Z</dcterms:created>
  <dcterms:modified xsi:type="dcterms:W3CDTF">2025-11-14T14:35:06Z</dcterms:modified>
</cp:coreProperties>
</file>