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9626E437-1C48-45E1-B24A-2DD63C9A0AE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nalysis" sheetId="17" r:id="rId1"/>
    <sheet name="Design - intuitive" sheetId="16" r:id="rId2"/>
    <sheet name="Design - matrix" sheetId="18" r:id="rId3"/>
    <sheet name="Design - solver" sheetId="19" r:id="rId4"/>
  </sheets>
  <definedNames>
    <definedName name="solver_adj" localSheetId="3" hidden="1">'Design - solver'!$B$20:$B$22</definedName>
    <definedName name="solver_cvg" localSheetId="3" hidden="1">0.0001</definedName>
    <definedName name="solver_drv" localSheetId="3" hidden="1">2</definedName>
    <definedName name="solver_eng" localSheetId="3" hidden="1">1</definedName>
    <definedName name="solver_est" localSheetId="3" hidden="1">1</definedName>
    <definedName name="solver_itr" localSheetId="3" hidden="1">2147483647</definedName>
    <definedName name="solver_lhs1" localSheetId="3" hidden="1">'Design - solver'!$B$28</definedName>
    <definedName name="solver_lhs2" localSheetId="3" hidden="1">'Design - solver'!$B$29</definedName>
    <definedName name="solver_mip" localSheetId="3" hidden="1">2147483647</definedName>
    <definedName name="solver_mni" localSheetId="3" hidden="1">30</definedName>
    <definedName name="solver_mrt" localSheetId="3" hidden="1">0.075</definedName>
    <definedName name="solver_msl" localSheetId="3" hidden="1">2</definedName>
    <definedName name="solver_neg" localSheetId="3" hidden="1">1</definedName>
    <definedName name="solver_nod" localSheetId="3" hidden="1">2147483647</definedName>
    <definedName name="solver_num" localSheetId="3" hidden="1">2</definedName>
    <definedName name="solver_nwt" localSheetId="3" hidden="1">1</definedName>
    <definedName name="solver_opt" localSheetId="3" hidden="1">'Design - solver'!$B$25</definedName>
    <definedName name="solver_pre" localSheetId="3" hidden="1">0.000001</definedName>
    <definedName name="solver_rbv" localSheetId="3" hidden="1">2</definedName>
    <definedName name="solver_rel1" localSheetId="3" hidden="1">2</definedName>
    <definedName name="solver_rel2" localSheetId="3" hidden="1">2</definedName>
    <definedName name="solver_rhs1" localSheetId="3" hidden="1">4.5</definedName>
    <definedName name="solver_rhs2" localSheetId="3" hidden="1">0.5</definedName>
    <definedName name="solver_rlx" localSheetId="3" hidden="1">2</definedName>
    <definedName name="solver_rsd" localSheetId="3" hidden="1">0</definedName>
    <definedName name="solver_scl" localSheetId="3" hidden="1">2</definedName>
    <definedName name="solver_sho" localSheetId="3" hidden="1">2</definedName>
    <definedName name="solver_ssz" localSheetId="3" hidden="1">100</definedName>
    <definedName name="solver_tim" localSheetId="3" hidden="1">2147483647</definedName>
    <definedName name="solver_tol" localSheetId="3" hidden="1">0.01</definedName>
    <definedName name="solver_typ" localSheetId="3" hidden="1">3</definedName>
    <definedName name="solver_val" localSheetId="3" hidden="1">10000</definedName>
    <definedName name="solver_ver" localSheetId="3" hidden="1">3</definedName>
  </definedNames>
  <calcPr calcId="191029"/>
</workbook>
</file>

<file path=xl/calcChain.xml><?xml version="1.0" encoding="utf-8"?>
<calcChain xmlns="http://schemas.openxmlformats.org/spreadsheetml/2006/main">
  <c r="B29" i="19" l="1"/>
  <c r="B28" i="19"/>
  <c r="B25" i="19"/>
  <c r="F44" i="18"/>
  <c r="D38" i="18"/>
  <c r="C38" i="18"/>
  <c r="B38" i="18"/>
  <c r="B26" i="18"/>
  <c r="D39" i="18" s="1"/>
  <c r="B25" i="18"/>
  <c r="C39" i="18" l="1"/>
  <c r="B39" i="18"/>
  <c r="B44" i="18" s="1" a="1"/>
  <c r="D45" i="18" l="1"/>
  <c r="C45" i="18"/>
  <c r="B45" i="18"/>
  <c r="D46" i="18"/>
  <c r="C46" i="18"/>
  <c r="B46" i="18"/>
  <c r="D44" i="18"/>
  <c r="C44" i="18"/>
  <c r="B44" i="18"/>
  <c r="H44" i="18" s="1" a="1"/>
  <c r="H45" i="18" l="1"/>
  <c r="H46" i="18"/>
  <c r="H44" i="18"/>
  <c r="C52" i="18" l="1"/>
  <c r="C55" i="18" s="1"/>
  <c r="C53" i="18"/>
  <c r="C56" i="18" s="1"/>
  <c r="C23" i="17" l="1"/>
  <c r="C25" i="16"/>
  <c r="C29" i="16" s="1"/>
  <c r="C27" i="16"/>
  <c r="C31" i="16" s="1"/>
  <c r="C26" i="16"/>
  <c r="C30" i="16" s="1"/>
  <c r="C28" i="17" l="1"/>
  <c r="C29" i="17"/>
  <c r="C25" i="17"/>
  <c r="C26" i="17"/>
  <c r="C37" i="16"/>
  <c r="C35" i="16"/>
  <c r="C34" i="16"/>
  <c r="C38" i="16"/>
</calcChain>
</file>

<file path=xl/sharedStrings.xml><?xml version="1.0" encoding="utf-8"?>
<sst xmlns="http://schemas.openxmlformats.org/spreadsheetml/2006/main" count="134" uniqueCount="70">
  <si>
    <t>R1</t>
  </si>
  <si>
    <t>R2</t>
  </si>
  <si>
    <t>Enter values</t>
  </si>
  <si>
    <t>Calc results</t>
  </si>
  <si>
    <t>R3</t>
  </si>
  <si>
    <t>K1</t>
  </si>
  <si>
    <t>K2</t>
  </si>
  <si>
    <t>Output</t>
  </si>
  <si>
    <t>(R2+R3)/(R1+R2+R3)</t>
  </si>
  <si>
    <t>(R3)/(R1+R2+R3)</t>
  </si>
  <si>
    <t>V1</t>
  </si>
  <si>
    <t>Vref</t>
  </si>
  <si>
    <t>Vref*(R2+R3)/(R1+R2+R3)</t>
  </si>
  <si>
    <t>v1</t>
  </si>
  <si>
    <t>v2</t>
  </si>
  <si>
    <t>Vref*(R3)/(R1+R2+R3)</t>
  </si>
  <si>
    <t>V2</t>
  </si>
  <si>
    <t>Divider Gain</t>
  </si>
  <si>
    <t>Inputs</t>
  </si>
  <si>
    <t>Rtot</t>
  </si>
  <si>
    <t>VR1</t>
  </si>
  <si>
    <t>Vref - V1</t>
  </si>
  <si>
    <t>VR2</t>
  </si>
  <si>
    <t>V1 - V2</t>
  </si>
  <si>
    <t>VR3</t>
  </si>
  <si>
    <t>Calc Resistors</t>
  </si>
  <si>
    <t>Verify Design</t>
  </si>
  <si>
    <t>Rtot * VR3 / Vref</t>
  </si>
  <si>
    <t>Rtot * VR2 / Vref</t>
  </si>
  <si>
    <t>Rtot * VR1 / Vref</t>
  </si>
  <si>
    <t>Schematic</t>
  </si>
  <si>
    <t>Voltage Divider String</t>
  </si>
  <si>
    <t>Cicuit Design</t>
  </si>
  <si>
    <t>Calc Rs from V1, V2, Vref and Rtot</t>
  </si>
  <si>
    <t>Total R</t>
  </si>
  <si>
    <t>R1+R2+R3</t>
  </si>
  <si>
    <t>Calc V1, V2 and Rtot from R1-R3, Vref</t>
  </si>
  <si>
    <t>Enter known / desired values</t>
  </si>
  <si>
    <t>Write up circuit equations as A x X = Y</t>
  </si>
  <si>
    <t>where X are resistor values</t>
  </si>
  <si>
    <r>
      <t>Solve for X = A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 xml:space="preserve"> x Y</t>
    </r>
  </si>
  <si>
    <t>Rtot = R1 + R2 + R3</t>
  </si>
  <si>
    <t>K1 = V1/Vref</t>
  </si>
  <si>
    <t xml:space="preserve">K2 = V2/Vref </t>
  </si>
  <si>
    <t>Create Matrix Equation</t>
  </si>
  <si>
    <t>A</t>
  </si>
  <si>
    <t>R</t>
  </si>
  <si>
    <t>B</t>
  </si>
  <si>
    <t>K1 - 1</t>
  </si>
  <si>
    <t>x</t>
  </si>
  <si>
    <t>=</t>
  </si>
  <si>
    <t>K2 - 1</t>
  </si>
  <si>
    <t>Enter A</t>
  </si>
  <si>
    <t>Solve Matrix Equation for R (Resistors)</t>
  </si>
  <si>
    <t xml:space="preserve">      A INVERSE</t>
  </si>
  <si>
    <t xml:space="preserve">x </t>
  </si>
  <si>
    <t>{=MINVERSE(B37:D39)}</t>
  </si>
  <si>
    <t>{=MMULT(B44:D46,F44:F46)}</t>
  </si>
  <si>
    <t>Vref*K1</t>
  </si>
  <si>
    <t>Vref*K2</t>
  </si>
  <si>
    <t>Voltage String Design - Matrix Algebra</t>
  </si>
  <si>
    <t>Voltage Divider Design - Intuitive</t>
  </si>
  <si>
    <t>Calc V across Resistors</t>
  </si>
  <si>
    <t>Valriables (solver will change these)</t>
  </si>
  <si>
    <t>Calc total (set objective on this cell)</t>
  </si>
  <si>
    <t>R1 + R2 + R3</t>
  </si>
  <si>
    <t>Calc output (set constraints on these cells)</t>
  </si>
  <si>
    <t>Vref * (R2+R3) / (R1+R2+R3)</t>
  </si>
  <si>
    <t>Vref * (R3) / (R1+R2+R3)</t>
  </si>
  <si>
    <t>Voltage String Design - Solver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</si>
</sst>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3" fillId="0" borderId="0" xfId="0" applyFont="1"/>
    <xf numFmtId="0" fontId="4" fillId="0" borderId="0" xfId="0" applyFont="1"/>
    <xf numFmtId="3" fontId="0" fillId="0" borderId="0" xfId="0" applyNumberFormat="1" applyAlignment="1">
      <alignment horizontal="center"/>
    </xf>
    <xf numFmtId="0" fontId="6" fillId="0" borderId="0" xfId="0" applyFont="1"/>
    <xf numFmtId="0" fontId="7" fillId="0" borderId="0" xfId="1" applyFont="1"/>
    <xf numFmtId="0" fontId="8" fillId="0" borderId="0" xfId="1" applyFont="1"/>
    <xf numFmtId="0" fontId="5" fillId="2" borderId="0" xfId="0" applyFont="1" applyFill="1" applyAlignment="1">
      <alignment horizontal="center"/>
    </xf>
    <xf numFmtId="165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10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2" borderId="0" xfId="1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center"/>
    </xf>
    <xf numFmtId="0" fontId="7" fillId="0" borderId="0" xfId="1" applyFont="1" applyAlignment="1">
      <alignment horizontal="left"/>
    </xf>
    <xf numFmtId="165" fontId="7" fillId="2" borderId="0" xfId="1" applyNumberFormat="1" applyFont="1" applyFill="1" applyAlignment="1">
      <alignment horizontal="center"/>
    </xf>
    <xf numFmtId="164" fontId="7" fillId="2" borderId="0" xfId="1" applyNumberFormat="1" applyFont="1" applyFill="1" applyAlignment="1">
      <alignment horizontal="center"/>
    </xf>
    <xf numFmtId="0" fontId="10" fillId="0" borderId="0" xfId="1" applyFont="1"/>
    <xf numFmtId="0" fontId="10" fillId="0" borderId="0" xfId="1" quotePrefix="1" applyFont="1" applyAlignment="1">
      <alignment horizontal="center"/>
    </xf>
    <xf numFmtId="2" fontId="7" fillId="3" borderId="0" xfId="1" applyNumberFormat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3" fontId="5" fillId="2" borderId="0" xfId="0" applyNumberFormat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42135</xdr:colOff>
      <xdr:row>4</xdr:row>
      <xdr:rowOff>17033</xdr:rowOff>
    </xdr:from>
    <xdr:to>
      <xdr:col>2</xdr:col>
      <xdr:colOff>762000</xdr:colOff>
      <xdr:row>15</xdr:row>
      <xdr:rowOff>32440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9A1B89-0DF8-4E78-9B07-5B2DD80DA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2017" y="877645"/>
          <a:ext cx="1562548" cy="19876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42136</xdr:colOff>
      <xdr:row>4</xdr:row>
      <xdr:rowOff>17034</xdr:rowOff>
    </xdr:from>
    <xdr:to>
      <xdr:col>2</xdr:col>
      <xdr:colOff>735108</xdr:colOff>
      <xdr:row>14</xdr:row>
      <xdr:rowOff>177525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19D490-1B55-4582-BF16-AAF703504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2018" y="877646"/>
          <a:ext cx="1535654" cy="19534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44824</xdr:colOff>
      <xdr:row>21</xdr:row>
      <xdr:rowOff>26894</xdr:rowOff>
    </xdr:from>
    <xdr:to>
      <xdr:col>6</xdr:col>
      <xdr:colOff>627530</xdr:colOff>
      <xdr:row>25</xdr:row>
      <xdr:rowOff>144780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977207-788E-4D5A-8A05-E80CCCE86F32}"/>
            </a:ext>
          </a:extLst>
        </xdr:cNvPr>
        <xdr:cNvSpPr txBox="1"/>
      </xdr:nvSpPr>
      <xdr:spPr>
        <a:xfrm>
          <a:off x="2917564" y="3935954"/>
          <a:ext cx="1969546" cy="8494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i="1"/>
            <a:t>Write Circuit Equations:</a:t>
          </a:r>
        </a:p>
        <a:p>
          <a:r>
            <a:rPr lang="en-US" sz="1100"/>
            <a:t>Rtot = R1+R2+R3</a:t>
          </a:r>
        </a:p>
        <a:p>
          <a:r>
            <a:rPr lang="en-US" sz="1100"/>
            <a:t>K1 = (R2+R3) / (R1+R2+R3)</a:t>
          </a:r>
        </a:p>
        <a:p>
          <a:r>
            <a:rPr lang="en-US" sz="1100"/>
            <a:t>K2 = (R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/ (R1+R2+R3)</a:t>
          </a:r>
          <a:endParaRPr lang="en-US" sz="1100"/>
        </a:p>
      </xdr:txBody>
    </xdr:sp>
    <xdr:clientData/>
  </xdr:twoCellAnchor>
  <xdr:twoCellAnchor>
    <xdr:from>
      <xdr:col>7</xdr:col>
      <xdr:colOff>29584</xdr:colOff>
      <xdr:row>21</xdr:row>
      <xdr:rowOff>34514</xdr:rowOff>
    </xdr:from>
    <xdr:to>
      <xdr:col>10</xdr:col>
      <xdr:colOff>411480</xdr:colOff>
      <xdr:row>25</xdr:row>
      <xdr:rowOff>144780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84DABBB-973C-4A9D-A735-508904628AF2}"/>
            </a:ext>
          </a:extLst>
        </xdr:cNvPr>
        <xdr:cNvSpPr txBox="1"/>
      </xdr:nvSpPr>
      <xdr:spPr>
        <a:xfrm>
          <a:off x="4990204" y="3943574"/>
          <a:ext cx="2340236" cy="8417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i="1"/>
            <a:t>Rearrange</a:t>
          </a:r>
          <a:r>
            <a:rPr lang="en-US" sz="1100" i="1" baseline="0"/>
            <a:t> Equations: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R1+R2+R3 = Rtot</a:t>
          </a:r>
          <a:endParaRPr lang="en-US" sz="1100" baseline="0"/>
        </a:p>
        <a:p>
          <a:r>
            <a:rPr lang="en-US" sz="1100" baseline="0"/>
            <a:t>R1*K1 + R2*(K1-1) + R3*(K1-1) = 0</a:t>
          </a:r>
          <a:endParaRPr lang="en-US" sz="1100"/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R1*K2+ R2*K2 + R3*(K2-1) = 0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 editAs="oneCell">
    <xdr:from>
      <xdr:col>1</xdr:col>
      <xdr:colOff>53786</xdr:colOff>
      <xdr:row>2</xdr:row>
      <xdr:rowOff>44823</xdr:rowOff>
    </xdr:from>
    <xdr:to>
      <xdr:col>3</xdr:col>
      <xdr:colOff>359866</xdr:colOff>
      <xdr:row>14</xdr:row>
      <xdr:rowOff>143435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C48394-D354-4BA8-9347-DB00C6415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680" y="457199"/>
          <a:ext cx="1731468" cy="22501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43732</xdr:colOff>
      <xdr:row>18</xdr:row>
      <xdr:rowOff>5411</xdr:rowOff>
    </xdr:from>
    <xdr:to>
      <xdr:col>5</xdr:col>
      <xdr:colOff>601980</xdr:colOff>
      <xdr:row>22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1FF7F74-0583-4E35-B4C8-5499FF89169C}"/>
            </a:ext>
          </a:extLst>
        </xdr:cNvPr>
        <xdr:cNvSpPr txBox="1"/>
      </xdr:nvSpPr>
      <xdr:spPr>
        <a:xfrm>
          <a:off x="2169712" y="3342971"/>
          <a:ext cx="1922228" cy="8785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i="1"/>
            <a:t>Try the Solver</a:t>
          </a:r>
        </a:p>
        <a:p>
          <a:r>
            <a:rPr lang="en-US" sz="1100"/>
            <a:t>Set objective Rtot=10k</a:t>
          </a:r>
        </a:p>
        <a:p>
          <a:r>
            <a:rPr lang="en-US" sz="1100"/>
            <a:t>Changing variables R1,R2,R3</a:t>
          </a:r>
        </a:p>
        <a:p>
          <a:r>
            <a:rPr lang="en-US" sz="1100"/>
            <a:t>Set constraints V1=4.5, V2=0.5</a:t>
          </a:r>
          <a:endParaRPr lang="en-US" sz="1100" baseline="0"/>
        </a:p>
      </xdr:txBody>
    </xdr:sp>
    <xdr:clientData/>
  </xdr:twoCellAnchor>
  <xdr:twoCellAnchor editAs="oneCell">
    <xdr:from>
      <xdr:col>1</xdr:col>
      <xdr:colOff>53786</xdr:colOff>
      <xdr:row>2</xdr:row>
      <xdr:rowOff>44823</xdr:rowOff>
    </xdr:from>
    <xdr:to>
      <xdr:col>3</xdr:col>
      <xdr:colOff>327660</xdr:colOff>
      <xdr:row>14</xdr:row>
      <xdr:rowOff>101101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1C105B-F99A-41F8-9308-14892CFA4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826" y="456303"/>
          <a:ext cx="1698814" cy="2250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45C30-08E4-42B3-A634-15DF4AFE4217}">
  <sheetPr>
    <tabColor rgb="FFFFFF99"/>
  </sheetPr>
  <dimension ref="A1:F33"/>
  <sheetViews>
    <sheetView zoomScale="85" zoomScaleNormal="85" workbookViewId="0">
      <selection activeCell="G21" sqref="G21"/>
    </sheetView>
  </sheetViews>
  <sheetFormatPr defaultRowHeight="14.4" x14ac:dyDescent="0.3"/>
  <cols>
    <col min="1" max="1" width="18.88671875" customWidth="1"/>
    <col min="2" max="2" width="12.21875" customWidth="1"/>
    <col min="3" max="3" width="12.44140625" customWidth="1"/>
    <col min="4" max="4" width="12.88671875" customWidth="1"/>
    <col min="5" max="5" width="11.88671875" customWidth="1"/>
    <col min="6" max="6" width="13.77734375" customWidth="1"/>
    <col min="8" max="8" width="11.77734375" customWidth="1"/>
    <col min="9" max="9" width="10.88671875" customWidth="1"/>
    <col min="10" max="10" width="9.88671875" customWidth="1"/>
    <col min="11" max="11" width="10.109375" customWidth="1"/>
  </cols>
  <sheetData>
    <row r="1" spans="1:6" ht="21" x14ac:dyDescent="0.4">
      <c r="A1" s="10" t="s">
        <v>31</v>
      </c>
      <c r="F1" s="1"/>
    </row>
    <row r="2" spans="1:6" ht="18" x14ac:dyDescent="0.35">
      <c r="A2" s="11" t="s">
        <v>36</v>
      </c>
      <c r="E2" s="3"/>
      <c r="F2" s="2" t="s">
        <v>2</v>
      </c>
    </row>
    <row r="3" spans="1:6" x14ac:dyDescent="0.3">
      <c r="E3" s="4"/>
      <c r="F3" s="2" t="s">
        <v>3</v>
      </c>
    </row>
    <row r="4" spans="1:6" x14ac:dyDescent="0.3">
      <c r="A4" t="s">
        <v>30</v>
      </c>
      <c r="F4" s="2"/>
    </row>
    <row r="5" spans="1:6" x14ac:dyDescent="0.3">
      <c r="F5" s="2"/>
    </row>
    <row r="6" spans="1:6" x14ac:dyDescent="0.3">
      <c r="F6" s="2"/>
    </row>
    <row r="7" spans="1:6" x14ac:dyDescent="0.3">
      <c r="F7" s="2"/>
    </row>
    <row r="8" spans="1:6" x14ac:dyDescent="0.3">
      <c r="F8" s="2"/>
    </row>
    <row r="9" spans="1:6" x14ac:dyDescent="0.3">
      <c r="F9" s="2"/>
    </row>
    <row r="10" spans="1:6" x14ac:dyDescent="0.3">
      <c r="F10" s="2"/>
    </row>
    <row r="11" spans="1:6" x14ac:dyDescent="0.3">
      <c r="F11" s="2"/>
    </row>
    <row r="12" spans="1:6" x14ac:dyDescent="0.3">
      <c r="F12" s="2"/>
    </row>
    <row r="13" spans="1:6" x14ac:dyDescent="0.3">
      <c r="F13" s="2"/>
    </row>
    <row r="14" spans="1:6" x14ac:dyDescent="0.3">
      <c r="F14" s="2"/>
    </row>
    <row r="15" spans="1:6" x14ac:dyDescent="0.3">
      <c r="F15" s="2"/>
    </row>
    <row r="16" spans="1:6" x14ac:dyDescent="0.3">
      <c r="F16" s="2"/>
    </row>
    <row r="17" spans="1:6" x14ac:dyDescent="0.3">
      <c r="F17" s="2"/>
    </row>
    <row r="18" spans="1:6" x14ac:dyDescent="0.3">
      <c r="A18" t="s">
        <v>18</v>
      </c>
      <c r="B18" s="3" t="s">
        <v>11</v>
      </c>
      <c r="C18" s="8">
        <v>5</v>
      </c>
      <c r="F18" s="1"/>
    </row>
    <row r="19" spans="1:6" x14ac:dyDescent="0.3">
      <c r="B19" s="3" t="s">
        <v>0</v>
      </c>
      <c r="C19" s="12">
        <v>1000</v>
      </c>
    </row>
    <row r="20" spans="1:6" x14ac:dyDescent="0.3">
      <c r="B20" s="3" t="s">
        <v>1</v>
      </c>
      <c r="C20" s="12">
        <v>8000</v>
      </c>
    </row>
    <row r="21" spans="1:6" x14ac:dyDescent="0.3">
      <c r="B21" s="3" t="s">
        <v>4</v>
      </c>
      <c r="C21" s="12">
        <v>1000</v>
      </c>
    </row>
    <row r="23" spans="1:6" x14ac:dyDescent="0.3">
      <c r="A23" t="s">
        <v>34</v>
      </c>
      <c r="B23" s="4" t="s">
        <v>19</v>
      </c>
      <c r="C23" s="12">
        <f>$C$19+$C$20+$C$21</f>
        <v>10000</v>
      </c>
      <c r="D23" t="s">
        <v>35</v>
      </c>
    </row>
    <row r="25" spans="1:6" x14ac:dyDescent="0.3">
      <c r="A25" t="s">
        <v>17</v>
      </c>
      <c r="B25" s="4" t="s">
        <v>5</v>
      </c>
      <c r="C25" s="5">
        <f>($C$20+$C$21)/($C$19+$C$20+$C$21)</f>
        <v>0.9</v>
      </c>
      <c r="D25" t="s">
        <v>8</v>
      </c>
    </row>
    <row r="26" spans="1:6" x14ac:dyDescent="0.3">
      <c r="B26" s="4" t="s">
        <v>6</v>
      </c>
      <c r="C26" s="5">
        <f>($C$21)/($C$19+$C$20+$C$21)</f>
        <v>0.1</v>
      </c>
      <c r="D26" t="s">
        <v>9</v>
      </c>
    </row>
    <row r="28" spans="1:6" x14ac:dyDescent="0.3">
      <c r="A28" t="s">
        <v>7</v>
      </c>
      <c r="B28" s="4" t="s">
        <v>13</v>
      </c>
      <c r="C28" s="5">
        <f>$C$18*($C$20+$C$21)/($C$19+$C$20+$C$21)</f>
        <v>4.5</v>
      </c>
      <c r="D28" t="s">
        <v>12</v>
      </c>
    </row>
    <row r="29" spans="1:6" x14ac:dyDescent="0.3">
      <c r="B29" s="4" t="s">
        <v>14</v>
      </c>
      <c r="C29" s="5">
        <f>$C$18*($C$21)/($C$19+$C$20+$C$21)</f>
        <v>0.5</v>
      </c>
      <c r="D29" t="s">
        <v>15</v>
      </c>
    </row>
    <row r="31" spans="1:6" x14ac:dyDescent="0.3">
      <c r="A31" s="9"/>
      <c r="C31" s="8"/>
      <c r="D31" s="2"/>
    </row>
    <row r="32" spans="1:6" x14ac:dyDescent="0.3">
      <c r="A32" s="7"/>
      <c r="D32" s="2"/>
    </row>
    <row r="33" spans="1:4" x14ac:dyDescent="0.3">
      <c r="A33" s="7"/>
      <c r="D33" s="2"/>
    </row>
  </sheetData>
  <pageMargins left="0.7" right="0.7" top="0.75" bottom="0.75" header="0.3" footer="0.3"/>
  <pageSetup orientation="portrait" verticalDpi="0" r:id="rId1"/>
  <headerFooter>
    <oddHeader>&amp;C&amp;A&amp;R&amp;P of &amp;N</oddHeader>
    <oddFooter>&amp;C&amp;F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56100-3EDB-428D-BFB5-E26A84FE8A97}">
  <sheetPr>
    <tabColor theme="5" tint="0.79998168889431442"/>
  </sheetPr>
  <dimension ref="A1:F42"/>
  <sheetViews>
    <sheetView tabSelected="1" zoomScale="85" zoomScaleNormal="85" workbookViewId="0">
      <selection activeCell="H24" sqref="H24"/>
    </sheetView>
  </sheetViews>
  <sheetFormatPr defaultRowHeight="14.4" x14ac:dyDescent="0.3"/>
  <cols>
    <col min="1" max="1" width="22.6640625" customWidth="1"/>
    <col min="2" max="2" width="12.21875" customWidth="1"/>
    <col min="3" max="3" width="12.44140625" customWidth="1"/>
    <col min="4" max="4" width="12.88671875" customWidth="1"/>
    <col min="5" max="5" width="11.88671875" customWidth="1"/>
    <col min="6" max="6" width="13.77734375" customWidth="1"/>
    <col min="8" max="8" width="11.77734375" customWidth="1"/>
    <col min="9" max="9" width="10.88671875" customWidth="1"/>
    <col min="10" max="10" width="9.88671875" customWidth="1"/>
    <col min="11" max="11" width="10.109375" customWidth="1"/>
  </cols>
  <sheetData>
    <row r="1" spans="1:6" ht="21" x14ac:dyDescent="0.4">
      <c r="A1" s="10" t="s">
        <v>61</v>
      </c>
      <c r="F1" s="1"/>
    </row>
    <row r="2" spans="1:6" ht="18" x14ac:dyDescent="0.35">
      <c r="A2" s="11" t="s">
        <v>33</v>
      </c>
      <c r="E2" s="3"/>
      <c r="F2" s="2" t="s">
        <v>2</v>
      </c>
    </row>
    <row r="3" spans="1:6" x14ac:dyDescent="0.3">
      <c r="E3" s="4"/>
      <c r="F3" s="2" t="s">
        <v>3</v>
      </c>
    </row>
    <row r="4" spans="1:6" x14ac:dyDescent="0.3">
      <c r="A4" t="s">
        <v>30</v>
      </c>
      <c r="F4" s="2"/>
    </row>
    <row r="5" spans="1:6" x14ac:dyDescent="0.3">
      <c r="F5" s="2"/>
    </row>
    <row r="6" spans="1:6" x14ac:dyDescent="0.3">
      <c r="F6" s="2"/>
    </row>
    <row r="7" spans="1:6" x14ac:dyDescent="0.3">
      <c r="F7" s="2"/>
    </row>
    <row r="8" spans="1:6" x14ac:dyDescent="0.3">
      <c r="F8" s="2"/>
    </row>
    <row r="9" spans="1:6" x14ac:dyDescent="0.3">
      <c r="F9" s="2"/>
    </row>
    <row r="10" spans="1:6" x14ac:dyDescent="0.3">
      <c r="F10" s="2"/>
    </row>
    <row r="11" spans="1:6" x14ac:dyDescent="0.3">
      <c r="F11" s="2"/>
    </row>
    <row r="12" spans="1:6" x14ac:dyDescent="0.3">
      <c r="F12" s="2"/>
    </row>
    <row r="13" spans="1:6" x14ac:dyDescent="0.3">
      <c r="F13" s="2"/>
    </row>
    <row r="14" spans="1:6" x14ac:dyDescent="0.3">
      <c r="F14" s="2"/>
    </row>
    <row r="15" spans="1:6" x14ac:dyDescent="0.3">
      <c r="F15" s="2"/>
    </row>
    <row r="16" spans="1:6" x14ac:dyDescent="0.3">
      <c r="F16" s="2"/>
    </row>
    <row r="17" spans="1:6" x14ac:dyDescent="0.3">
      <c r="F17" s="2"/>
    </row>
    <row r="18" spans="1:6" x14ac:dyDescent="0.3">
      <c r="A18" s="6" t="s">
        <v>32</v>
      </c>
      <c r="F18" s="2"/>
    </row>
    <row r="19" spans="1:6" x14ac:dyDescent="0.3">
      <c r="A19" t="s">
        <v>18</v>
      </c>
      <c r="B19" s="3" t="s">
        <v>11</v>
      </c>
      <c r="C19" s="8">
        <v>5</v>
      </c>
      <c r="F19" s="1"/>
    </row>
    <row r="20" spans="1:6" x14ac:dyDescent="0.3">
      <c r="B20" s="3" t="s">
        <v>10</v>
      </c>
      <c r="C20" s="5">
        <v>4.5</v>
      </c>
    </row>
    <row r="21" spans="1:6" x14ac:dyDescent="0.3">
      <c r="B21" s="3" t="s">
        <v>16</v>
      </c>
      <c r="C21" s="5">
        <v>0.5</v>
      </c>
    </row>
    <row r="22" spans="1:6" x14ac:dyDescent="0.3">
      <c r="B22" s="3" t="s">
        <v>19</v>
      </c>
      <c r="C22" s="12">
        <v>100000</v>
      </c>
    </row>
    <row r="24" spans="1:6" x14ac:dyDescent="0.3">
      <c r="B24" s="12"/>
      <c r="C24" s="12"/>
    </row>
    <row r="25" spans="1:6" x14ac:dyDescent="0.3">
      <c r="A25" t="s">
        <v>62</v>
      </c>
      <c r="B25" s="4" t="s">
        <v>20</v>
      </c>
      <c r="C25" s="5">
        <f>$C$19-$C$20</f>
        <v>0.5</v>
      </c>
      <c r="D25" t="s">
        <v>21</v>
      </c>
    </row>
    <row r="26" spans="1:6" x14ac:dyDescent="0.3">
      <c r="B26" s="4" t="s">
        <v>22</v>
      </c>
      <c r="C26" s="5">
        <f>$C$20-$C$21</f>
        <v>4</v>
      </c>
      <c r="D26" t="s">
        <v>23</v>
      </c>
    </row>
    <row r="27" spans="1:6" x14ac:dyDescent="0.3">
      <c r="B27" s="4" t="s">
        <v>24</v>
      </c>
      <c r="C27" s="5">
        <f>$C$21</f>
        <v>0.5</v>
      </c>
      <c r="D27" t="s">
        <v>16</v>
      </c>
    </row>
    <row r="28" spans="1:6" x14ac:dyDescent="0.3">
      <c r="C28" s="12"/>
    </row>
    <row r="29" spans="1:6" x14ac:dyDescent="0.3">
      <c r="A29" t="s">
        <v>25</v>
      </c>
      <c r="B29" s="4" t="s">
        <v>0</v>
      </c>
      <c r="C29" s="12">
        <f>$C$22*$C$25/$C$19</f>
        <v>10000</v>
      </c>
      <c r="D29" t="s">
        <v>29</v>
      </c>
    </row>
    <row r="30" spans="1:6" x14ac:dyDescent="0.3">
      <c r="B30" s="4" t="s">
        <v>1</v>
      </c>
      <c r="C30" s="12">
        <f>$C$22*$C$26/$C$19</f>
        <v>80000</v>
      </c>
      <c r="D30" t="s">
        <v>28</v>
      </c>
    </row>
    <row r="31" spans="1:6" x14ac:dyDescent="0.3">
      <c r="B31" s="4" t="s">
        <v>4</v>
      </c>
      <c r="C31" s="12">
        <f>$C$22*$C$27/$C$19</f>
        <v>10000</v>
      </c>
      <c r="D31" t="s">
        <v>27</v>
      </c>
    </row>
    <row r="33" spans="1:4" x14ac:dyDescent="0.3">
      <c r="A33" s="6" t="s">
        <v>26</v>
      </c>
    </row>
    <row r="34" spans="1:4" x14ac:dyDescent="0.3">
      <c r="A34" t="s">
        <v>17</v>
      </c>
      <c r="B34" s="4" t="s">
        <v>5</v>
      </c>
      <c r="C34" s="5">
        <f>($C$30+$C$31)/($C$29+$C$30+$C$31)</f>
        <v>0.9</v>
      </c>
      <c r="D34" t="s">
        <v>8</v>
      </c>
    </row>
    <row r="35" spans="1:4" x14ac:dyDescent="0.3">
      <c r="B35" s="4" t="s">
        <v>6</v>
      </c>
      <c r="C35" s="5">
        <f>($C$31)/($C$29+$C$30+$C$31)</f>
        <v>0.1</v>
      </c>
      <c r="D35" t="s">
        <v>9</v>
      </c>
    </row>
    <row r="37" spans="1:4" x14ac:dyDescent="0.3">
      <c r="A37" t="s">
        <v>7</v>
      </c>
      <c r="B37" s="4" t="s">
        <v>13</v>
      </c>
      <c r="C37" s="5">
        <f>$C$19*($C$30+$C$31)/($C$29+$C$30+$C$31)</f>
        <v>4.5</v>
      </c>
      <c r="D37" t="s">
        <v>12</v>
      </c>
    </row>
    <row r="38" spans="1:4" x14ac:dyDescent="0.3">
      <c r="B38" s="4" t="s">
        <v>14</v>
      </c>
      <c r="C38" s="5">
        <f>$C$19*($C$31)/($C$29+$C$30+$C$31)</f>
        <v>0.5</v>
      </c>
      <c r="D38" t="s">
        <v>15</v>
      </c>
    </row>
    <row r="40" spans="1:4" x14ac:dyDescent="0.3">
      <c r="A40" s="9"/>
      <c r="C40" s="8"/>
      <c r="D40" s="2"/>
    </row>
    <row r="41" spans="1:4" x14ac:dyDescent="0.3">
      <c r="A41" s="7"/>
      <c r="D41" s="2"/>
    </row>
    <row r="42" spans="1:4" x14ac:dyDescent="0.3">
      <c r="A42" s="7"/>
      <c r="D42" s="2"/>
    </row>
  </sheetData>
  <pageMargins left="0.7" right="0.7" top="0.75" bottom="0.75" header="0.3" footer="0.3"/>
  <pageSetup orientation="portrait" verticalDpi="0" r:id="rId1"/>
  <headerFooter>
    <oddHeader>&amp;C&amp;A&amp;R&amp;P of &amp;N</oddHeader>
    <oddFooter>&amp;C&amp;F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07305-3056-4EF0-B674-83B51E0E97CF}">
  <sheetPr>
    <tabColor theme="5" tint="0.79998168889431442"/>
  </sheetPr>
  <dimension ref="A1:I56"/>
  <sheetViews>
    <sheetView zoomScale="85" zoomScaleNormal="85" workbookViewId="0"/>
  </sheetViews>
  <sheetFormatPr defaultRowHeight="14.4" x14ac:dyDescent="0.3"/>
  <cols>
    <col min="1" max="1" width="11.5546875" style="14" customWidth="1"/>
    <col min="2" max="2" width="10.77734375" style="14" customWidth="1"/>
    <col min="3" max="3" width="10" style="14" customWidth="1"/>
    <col min="4" max="4" width="9.5546875" style="14" customWidth="1"/>
    <col min="5" max="5" width="10.33203125" style="14" customWidth="1"/>
    <col min="6" max="6" width="9.88671875" style="14" customWidth="1"/>
    <col min="7" max="7" width="10.21875" style="14" customWidth="1"/>
    <col min="8" max="8" width="10.77734375" style="14" customWidth="1"/>
    <col min="9" max="16384" width="8.88671875" style="14"/>
  </cols>
  <sheetData>
    <row r="1" spans="1:6" ht="18" customHeight="1" x14ac:dyDescent="0.35">
      <c r="A1" s="13" t="s">
        <v>60</v>
      </c>
      <c r="D1" s="15"/>
    </row>
    <row r="3" spans="1:6" customFormat="1" x14ac:dyDescent="0.3">
      <c r="A3" t="s">
        <v>30</v>
      </c>
      <c r="F3" s="2"/>
    </row>
    <row r="4" spans="1:6" customFormat="1" x14ac:dyDescent="0.3">
      <c r="F4" s="2"/>
    </row>
    <row r="5" spans="1:6" customFormat="1" x14ac:dyDescent="0.3">
      <c r="F5" s="2"/>
    </row>
    <row r="6" spans="1:6" customFormat="1" x14ac:dyDescent="0.3">
      <c r="F6" s="2"/>
    </row>
    <row r="7" spans="1:6" customFormat="1" x14ac:dyDescent="0.3">
      <c r="F7" s="2"/>
    </row>
    <row r="8" spans="1:6" customFormat="1" x14ac:dyDescent="0.3">
      <c r="F8" s="2"/>
    </row>
    <row r="9" spans="1:6" customFormat="1" x14ac:dyDescent="0.3">
      <c r="F9" s="2"/>
    </row>
    <row r="10" spans="1:6" customFormat="1" x14ac:dyDescent="0.3">
      <c r="F10" s="2"/>
    </row>
    <row r="11" spans="1:6" customFormat="1" x14ac:dyDescent="0.3">
      <c r="F11" s="2"/>
    </row>
    <row r="12" spans="1:6" customFormat="1" x14ac:dyDescent="0.3">
      <c r="F12" s="2"/>
    </row>
    <row r="13" spans="1:6" customFormat="1" x14ac:dyDescent="0.3">
      <c r="F13" s="2"/>
    </row>
    <row r="14" spans="1:6" customFormat="1" x14ac:dyDescent="0.3">
      <c r="F14" s="2"/>
    </row>
    <row r="15" spans="1:6" customFormat="1" x14ac:dyDescent="0.3">
      <c r="F15" s="2"/>
    </row>
    <row r="16" spans="1:6" customFormat="1" x14ac:dyDescent="0.3">
      <c r="F16" s="2"/>
    </row>
    <row r="17" spans="1:8" x14ac:dyDescent="0.3">
      <c r="A17" s="14" t="s">
        <v>37</v>
      </c>
    </row>
    <row r="18" spans="1:8" x14ac:dyDescent="0.3">
      <c r="A18" s="16" t="s">
        <v>11</v>
      </c>
      <c r="B18" s="17">
        <v>5</v>
      </c>
      <c r="E18" s="14" t="s">
        <v>38</v>
      </c>
    </row>
    <row r="19" spans="1:8" x14ac:dyDescent="0.3">
      <c r="A19" s="16" t="s">
        <v>10</v>
      </c>
      <c r="B19" s="18">
        <v>4.5</v>
      </c>
      <c r="E19" s="14" t="s">
        <v>39</v>
      </c>
    </row>
    <row r="20" spans="1:8" ht="16.2" x14ac:dyDescent="0.3">
      <c r="A20" s="16" t="s">
        <v>16</v>
      </c>
      <c r="B20" s="18">
        <v>0.5</v>
      </c>
      <c r="E20" s="14" t="s">
        <v>40</v>
      </c>
    </row>
    <row r="24" spans="1:8" x14ac:dyDescent="0.3">
      <c r="A24" s="16" t="s">
        <v>19</v>
      </c>
      <c r="B24" s="19">
        <v>10000</v>
      </c>
      <c r="C24" s="14" t="s">
        <v>41</v>
      </c>
    </row>
    <row r="25" spans="1:8" x14ac:dyDescent="0.3">
      <c r="A25" s="4" t="s">
        <v>5</v>
      </c>
      <c r="B25" s="5">
        <f>B19/B18</f>
        <v>0.9</v>
      </c>
      <c r="C25" t="s">
        <v>42</v>
      </c>
    </row>
    <row r="26" spans="1:8" x14ac:dyDescent="0.3">
      <c r="A26" s="4" t="s">
        <v>6</v>
      </c>
      <c r="B26" s="5">
        <f>B20/B18</f>
        <v>0.1</v>
      </c>
      <c r="C26" t="s">
        <v>43</v>
      </c>
    </row>
    <row r="29" spans="1:8" x14ac:dyDescent="0.3">
      <c r="A29" s="14" t="s">
        <v>44</v>
      </c>
    </row>
    <row r="30" spans="1:8" x14ac:dyDescent="0.3">
      <c r="B30" s="20" t="s">
        <v>45</v>
      </c>
      <c r="F30" s="21" t="s">
        <v>46</v>
      </c>
      <c r="G30" s="21"/>
      <c r="H30" s="21" t="s">
        <v>47</v>
      </c>
    </row>
    <row r="31" spans="1:8" x14ac:dyDescent="0.3">
      <c r="B31" s="22">
        <v>1</v>
      </c>
      <c r="C31" s="22">
        <v>1</v>
      </c>
      <c r="D31" s="22">
        <v>1</v>
      </c>
      <c r="F31" s="23" t="s">
        <v>0</v>
      </c>
      <c r="H31" s="22" t="s">
        <v>19</v>
      </c>
    </row>
    <row r="32" spans="1:8" x14ac:dyDescent="0.3">
      <c r="B32" s="22" t="s">
        <v>5</v>
      </c>
      <c r="C32" s="22" t="s">
        <v>48</v>
      </c>
      <c r="D32" s="22" t="s">
        <v>48</v>
      </c>
      <c r="E32" s="21" t="s">
        <v>49</v>
      </c>
      <c r="F32" s="23" t="s">
        <v>1</v>
      </c>
      <c r="G32" s="24" t="s">
        <v>50</v>
      </c>
      <c r="H32" s="22">
        <v>0</v>
      </c>
    </row>
    <row r="33" spans="1:9" x14ac:dyDescent="0.3">
      <c r="B33" s="22" t="s">
        <v>6</v>
      </c>
      <c r="C33" s="22" t="s">
        <v>6</v>
      </c>
      <c r="D33" s="22" t="s">
        <v>51</v>
      </c>
      <c r="F33" s="23" t="s">
        <v>4</v>
      </c>
      <c r="H33" s="22">
        <v>0</v>
      </c>
    </row>
    <row r="35" spans="1:9" x14ac:dyDescent="0.3">
      <c r="A35" s="25" t="s">
        <v>52</v>
      </c>
      <c r="B35" s="20"/>
    </row>
    <row r="36" spans="1:9" x14ac:dyDescent="0.3">
      <c r="B36" s="20" t="s">
        <v>0</v>
      </c>
      <c r="C36" s="20" t="s">
        <v>1</v>
      </c>
      <c r="D36" s="20" t="s">
        <v>4</v>
      </c>
    </row>
    <row r="37" spans="1:9" x14ac:dyDescent="0.3">
      <c r="B37" s="26">
        <v>1</v>
      </c>
      <c r="C37" s="26">
        <v>1</v>
      </c>
      <c r="D37" s="26">
        <v>1</v>
      </c>
      <c r="E37" s="21"/>
      <c r="F37" s="21"/>
      <c r="G37" s="21"/>
      <c r="H37" s="21"/>
    </row>
    <row r="38" spans="1:9" x14ac:dyDescent="0.3">
      <c r="B38" s="27">
        <f>$B$25</f>
        <v>0.9</v>
      </c>
      <c r="C38" s="27">
        <f>$B$25-1</f>
        <v>-9.9999999999999978E-2</v>
      </c>
      <c r="D38" s="27">
        <f>$B$25-1</f>
        <v>-9.9999999999999978E-2</v>
      </c>
      <c r="E38" s="21"/>
      <c r="F38" s="21"/>
      <c r="G38" s="21"/>
      <c r="H38" s="21"/>
    </row>
    <row r="39" spans="1:9" x14ac:dyDescent="0.3">
      <c r="B39" s="27">
        <f>$B$26</f>
        <v>0.1</v>
      </c>
      <c r="C39" s="27">
        <f>$B$26</f>
        <v>0.1</v>
      </c>
      <c r="D39" s="27">
        <f>$B$26-1</f>
        <v>-0.9</v>
      </c>
      <c r="E39" s="21"/>
      <c r="F39" s="21"/>
      <c r="G39" s="21"/>
    </row>
    <row r="40" spans="1:9" x14ac:dyDescent="0.3">
      <c r="B40" s="21"/>
      <c r="C40" s="21"/>
      <c r="D40" s="21"/>
    </row>
    <row r="41" spans="1:9" x14ac:dyDescent="0.3">
      <c r="A41" s="14" t="s">
        <v>53</v>
      </c>
      <c r="B41" s="21"/>
      <c r="C41" s="21"/>
      <c r="D41" s="21"/>
    </row>
    <row r="42" spans="1:9" x14ac:dyDescent="0.3">
      <c r="B42" s="28" t="s">
        <v>54</v>
      </c>
      <c r="C42" s="21"/>
      <c r="D42" s="20"/>
      <c r="E42" s="21" t="s">
        <v>55</v>
      </c>
      <c r="F42" s="20" t="s">
        <v>47</v>
      </c>
      <c r="G42" s="29" t="s">
        <v>50</v>
      </c>
      <c r="H42" s="20" t="s">
        <v>46</v>
      </c>
    </row>
    <row r="43" spans="1:9" x14ac:dyDescent="0.3">
      <c r="C43" s="28"/>
      <c r="H43" s="21"/>
    </row>
    <row r="44" spans="1:9" x14ac:dyDescent="0.3">
      <c r="B44" s="30">
        <f t="array" ref="B44:D46">MINVERSE(B37:D39)</f>
        <v>9.999999999999995E-2</v>
      </c>
      <c r="C44" s="30">
        <v>1</v>
      </c>
      <c r="D44" s="31">
        <v>0</v>
      </c>
      <c r="F44" s="32">
        <f>B24</f>
        <v>10000</v>
      </c>
      <c r="G44" s="21"/>
      <c r="H44" s="33">
        <f t="array" ref="H44:H46">MMULT(B44:D46,F44:F46)</f>
        <v>999.99999999999955</v>
      </c>
      <c r="I44" s="21" t="s">
        <v>0</v>
      </c>
    </row>
    <row r="45" spans="1:9" x14ac:dyDescent="0.3">
      <c r="B45" s="30">
        <v>0.8</v>
      </c>
      <c r="C45" s="30">
        <v>-1</v>
      </c>
      <c r="D45" s="31">
        <v>1</v>
      </c>
      <c r="E45" s="21" t="s">
        <v>49</v>
      </c>
      <c r="F45" s="32">
        <v>0</v>
      </c>
      <c r="G45" s="21" t="s">
        <v>50</v>
      </c>
      <c r="H45" s="33">
        <v>8000</v>
      </c>
      <c r="I45" s="21" t="s">
        <v>1</v>
      </c>
    </row>
    <row r="46" spans="1:9" x14ac:dyDescent="0.3">
      <c r="B46" s="30">
        <v>0.1</v>
      </c>
      <c r="C46" s="30">
        <v>0</v>
      </c>
      <c r="D46" s="31">
        <v>-1</v>
      </c>
      <c r="F46" s="32">
        <v>0</v>
      </c>
      <c r="H46" s="33">
        <v>1000</v>
      </c>
      <c r="I46" s="21" t="s">
        <v>4</v>
      </c>
    </row>
    <row r="48" spans="1:9" x14ac:dyDescent="0.3">
      <c r="B48" s="14" t="s">
        <v>56</v>
      </c>
      <c r="H48" s="14" t="s">
        <v>57</v>
      </c>
    </row>
    <row r="51" spans="1:4" customFormat="1" x14ac:dyDescent="0.3">
      <c r="A51" s="6" t="s">
        <v>26</v>
      </c>
    </row>
    <row r="52" spans="1:4" customFormat="1" x14ac:dyDescent="0.3">
      <c r="A52" t="s">
        <v>17</v>
      </c>
      <c r="B52" s="4" t="s">
        <v>5</v>
      </c>
      <c r="C52" s="5">
        <f>($H$45+$H$46)/($H$44+$H$45+$H$46)</f>
        <v>0.9</v>
      </c>
      <c r="D52" t="s">
        <v>8</v>
      </c>
    </row>
    <row r="53" spans="1:4" customFormat="1" x14ac:dyDescent="0.3">
      <c r="B53" s="4" t="s">
        <v>6</v>
      </c>
      <c r="C53" s="5">
        <f>($H$46)/($H$44+$H$45+$H$46)</f>
        <v>0.1</v>
      </c>
      <c r="D53" t="s">
        <v>9</v>
      </c>
    </row>
    <row r="54" spans="1:4" customFormat="1" x14ac:dyDescent="0.3"/>
    <row r="55" spans="1:4" customFormat="1" x14ac:dyDescent="0.3">
      <c r="A55" t="s">
        <v>7</v>
      </c>
      <c r="B55" s="4" t="s">
        <v>13</v>
      </c>
      <c r="C55" s="5">
        <f>$B$18*C52</f>
        <v>4.5</v>
      </c>
      <c r="D55" t="s">
        <v>58</v>
      </c>
    </row>
    <row r="56" spans="1:4" customFormat="1" x14ac:dyDescent="0.3">
      <c r="B56" s="4" t="s">
        <v>14</v>
      </c>
      <c r="C56" s="5">
        <f>$B$18*C53</f>
        <v>0.5</v>
      </c>
      <c r="D56" t="s">
        <v>59</v>
      </c>
    </row>
  </sheetData>
  <pageMargins left="0.75" right="0.75" top="1" bottom="1" header="0.5" footer="0.5"/>
  <pageSetup orientation="portrait" horizontalDpi="300" verticalDpi="300" r:id="rId1"/>
  <headerFooter alignWithMargins="0">
    <oddHeader>&amp;C&amp;"Arial,Bold"eCircuit Center</oddHeader>
    <oddFooter>&amp;C&amp;F
&amp;"Arial,Italic"www.ecircuitcenter.com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E4D2F-1C0E-474A-99C4-4E4D9B7FB87C}">
  <sheetPr>
    <tabColor theme="5" tint="0.79998168889431442"/>
  </sheetPr>
  <dimension ref="A1:F29"/>
  <sheetViews>
    <sheetView zoomScale="85" zoomScaleNormal="85" workbookViewId="0">
      <selection activeCell="J12" sqref="J12"/>
    </sheetView>
  </sheetViews>
  <sheetFormatPr defaultRowHeight="14.4" x14ac:dyDescent="0.3"/>
  <cols>
    <col min="1" max="1" width="10.21875" style="14" customWidth="1"/>
    <col min="2" max="2" width="10.77734375" style="14" customWidth="1"/>
    <col min="3" max="3" width="10" style="14" customWidth="1"/>
    <col min="4" max="4" width="9.5546875" style="14" customWidth="1"/>
    <col min="5" max="5" width="10.33203125" style="14" customWidth="1"/>
    <col min="6" max="6" width="9.88671875" style="14" customWidth="1"/>
    <col min="7" max="7" width="10.21875" style="14" customWidth="1"/>
    <col min="8" max="8" width="10.77734375" style="14" customWidth="1"/>
    <col min="9" max="16384" width="8.88671875" style="14"/>
  </cols>
  <sheetData>
    <row r="1" spans="1:6" ht="18" customHeight="1" x14ac:dyDescent="0.35">
      <c r="A1" s="13" t="s">
        <v>69</v>
      </c>
      <c r="D1" s="15"/>
    </row>
    <row r="3" spans="1:6" customFormat="1" x14ac:dyDescent="0.3">
      <c r="A3" t="s">
        <v>30</v>
      </c>
      <c r="F3" s="2"/>
    </row>
    <row r="4" spans="1:6" customFormat="1" x14ac:dyDescent="0.3">
      <c r="F4" s="2"/>
    </row>
    <row r="5" spans="1:6" customFormat="1" x14ac:dyDescent="0.3">
      <c r="F5" s="2"/>
    </row>
    <row r="6" spans="1:6" customFormat="1" x14ac:dyDescent="0.3">
      <c r="F6" s="2"/>
    </row>
    <row r="7" spans="1:6" customFormat="1" x14ac:dyDescent="0.3">
      <c r="F7" s="2"/>
    </row>
    <row r="8" spans="1:6" customFormat="1" x14ac:dyDescent="0.3">
      <c r="F8" s="2"/>
    </row>
    <row r="9" spans="1:6" customFormat="1" x14ac:dyDescent="0.3">
      <c r="F9" s="2"/>
    </row>
    <row r="10" spans="1:6" customFormat="1" x14ac:dyDescent="0.3">
      <c r="F10" s="2"/>
    </row>
    <row r="11" spans="1:6" customFormat="1" x14ac:dyDescent="0.3">
      <c r="F11" s="2"/>
    </row>
    <row r="12" spans="1:6" customFormat="1" x14ac:dyDescent="0.3">
      <c r="F12" s="2"/>
    </row>
    <row r="13" spans="1:6" customFormat="1" x14ac:dyDescent="0.3">
      <c r="F13" s="2"/>
    </row>
    <row r="14" spans="1:6" customFormat="1" x14ac:dyDescent="0.3">
      <c r="F14" s="2"/>
    </row>
    <row r="15" spans="1:6" customFormat="1" x14ac:dyDescent="0.3">
      <c r="F15" s="2"/>
    </row>
    <row r="16" spans="1:6" x14ac:dyDescent="0.3">
      <c r="A16" s="14" t="s">
        <v>18</v>
      </c>
    </row>
    <row r="17" spans="1:3" x14ac:dyDescent="0.3">
      <c r="A17" s="16" t="s">
        <v>11</v>
      </c>
      <c r="B17" s="17">
        <v>5</v>
      </c>
    </row>
    <row r="19" spans="1:3" x14ac:dyDescent="0.3">
      <c r="A19" s="14" t="s">
        <v>63</v>
      </c>
    </row>
    <row r="20" spans="1:3" x14ac:dyDescent="0.3">
      <c r="A20" s="4" t="s">
        <v>0</v>
      </c>
      <c r="B20" s="12">
        <v>999.99999999999829</v>
      </c>
      <c r="C20"/>
    </row>
    <row r="21" spans="1:3" x14ac:dyDescent="0.3">
      <c r="A21" s="4" t="s">
        <v>1</v>
      </c>
      <c r="B21" s="12">
        <v>8000.0000000000382</v>
      </c>
      <c r="C21"/>
    </row>
    <row r="22" spans="1:3" x14ac:dyDescent="0.3">
      <c r="A22" s="4" t="s">
        <v>4</v>
      </c>
      <c r="B22" s="12">
        <v>999.99999999996362</v>
      </c>
      <c r="C22"/>
    </row>
    <row r="23" spans="1:3" x14ac:dyDescent="0.3">
      <c r="A23"/>
      <c r="B23"/>
      <c r="C23"/>
    </row>
    <row r="24" spans="1:3" x14ac:dyDescent="0.3">
      <c r="A24" s="14" t="s">
        <v>64</v>
      </c>
    </row>
    <row r="25" spans="1:3" x14ac:dyDescent="0.3">
      <c r="A25" s="4" t="s">
        <v>19</v>
      </c>
      <c r="B25" s="8">
        <f>B20+B21+B22</f>
        <v>10000</v>
      </c>
      <c r="C25" t="s">
        <v>65</v>
      </c>
    </row>
    <row r="27" spans="1:3" x14ac:dyDescent="0.3">
      <c r="A27" s="14" t="s">
        <v>66</v>
      </c>
      <c r="B27"/>
      <c r="C27"/>
    </row>
    <row r="28" spans="1:3" x14ac:dyDescent="0.3">
      <c r="A28" s="4" t="s">
        <v>10</v>
      </c>
      <c r="B28" s="5">
        <f>B17*($B$21+$B$22)/($B$20+$B$21+$B$22)</f>
        <v>4.5000000000000009</v>
      </c>
      <c r="C28" t="s">
        <v>67</v>
      </c>
    </row>
    <row r="29" spans="1:3" x14ac:dyDescent="0.3">
      <c r="A29" s="4" t="s">
        <v>16</v>
      </c>
      <c r="B29" s="5">
        <f>B17*($B$22)/($B$20+$B$21+$B$22)</f>
        <v>0.49999999999998179</v>
      </c>
      <c r="C29" t="s">
        <v>68</v>
      </c>
    </row>
  </sheetData>
  <pageMargins left="0.75" right="0.75" top="1" bottom="1" header="0.5" footer="0.5"/>
  <pageSetup orientation="portrait" horizontalDpi="300" verticalDpi="300" r:id="rId1"/>
  <headerFooter alignWithMargins="0">
    <oddHeader>&amp;C&amp;"Arial,Bold"eCircuit Center</oddHeader>
    <oddFooter>&amp;C&amp;F
&amp;"Arial,Italic"www.ecircuitcenter.com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escription0 xmlns="45bbbaaf-9dd8-4326-8340-45c2a5cc5eed">Excel, Estimate, Gain, Offset, Errors, sensitivity, resistor, tolerance, offset voltage, bias current, temperature drift </Description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35AB4678C18C41A30B1694A3B3C417" ma:contentTypeVersion="2" ma:contentTypeDescription="Create a new document." ma:contentTypeScope="" ma:versionID="624ca64b9b34de73a59f1e484dfb0fab">
  <xsd:schema xmlns:xsd="http://www.w3.org/2001/XMLSchema" xmlns:p="http://schemas.microsoft.com/office/2006/metadata/properties" xmlns:ns2="45bbbaaf-9dd8-4326-8340-45c2a5cc5eed" targetNamespace="http://schemas.microsoft.com/office/2006/metadata/properties" ma:root="true" ma:fieldsID="82c14b6452cec9647633edb079a38ed2" ns2:_="">
    <xsd:import namespace="45bbbaaf-9dd8-4326-8340-45c2a5cc5eed"/>
    <xsd:element name="properties">
      <xsd:complexType>
        <xsd:sequence>
          <xsd:element name="documentManagement">
            <xsd:complexType>
              <xsd:all>
                <xsd:element ref="ns2:Description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5bbbaaf-9dd8-4326-8340-45c2a5cc5eed" elementFormDefault="qualified">
    <xsd:import namespace="http://schemas.microsoft.com/office/2006/documentManagement/types"/>
    <xsd:element name="Description0" ma:index="1" ma:displayName="Description" ma:default="" ma:internalName="Description0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2" ma:displayName="Title"/>
        <xsd:element ref="dc:subject" minOccurs="0" maxOccurs="1" ma:index="9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FB21F30-1DDE-4518-9D25-5BBAC8FB611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45bbbaaf-9dd8-4326-8340-45c2a5cc5eed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2707E48-D095-4DC8-8AEF-4F92FE558C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007564-A151-47B0-A502-154A42E46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bbaaf-9dd8-4326-8340-45c2a5cc5ee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Analysis</vt:lpstr>
      <vt:lpstr>Design - intuitive</vt:lpstr>
      <vt:lpstr>Design - matrix</vt:lpstr>
      <vt:lpstr>Design - solver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Estimate Gain and Offset Errors of a Circuit Block</dc:title>
  <dc:subject/>
  <dc:creator/>
  <cp:lastModifiedBy/>
  <dcterms:created xsi:type="dcterms:W3CDTF">2006-09-16T00:00:00Z</dcterms:created>
  <dcterms:modified xsi:type="dcterms:W3CDTF">2026-10-12T14:51:55Z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0x010100CB35AB4678C18C41A30B1694A3B3C417</vt:lpwstr>
  </property>
</Properties>
</file>