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BE7F262F-2B2B-4794-AC54-1B012D4A82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 string errors" sheetId="15" r:id="rId1"/>
  </sheets>
  <calcPr calcId="191029"/>
</workbook>
</file>

<file path=xl/calcChain.xml><?xml version="1.0" encoding="utf-8"?>
<calcChain xmlns="http://schemas.openxmlformats.org/spreadsheetml/2006/main">
  <c r="C76" i="15" l="1"/>
  <c r="C27" i="15"/>
  <c r="C31" i="15"/>
  <c r="C17" i="15"/>
  <c r="C16" i="15"/>
  <c r="C78" i="15"/>
  <c r="C74" i="15"/>
  <c r="C71" i="15"/>
  <c r="C69" i="15"/>
  <c r="C67" i="15"/>
  <c r="C57" i="15"/>
  <c r="C56" i="15"/>
  <c r="C53" i="15"/>
  <c r="C52" i="15"/>
  <c r="C49" i="15"/>
  <c r="C48" i="15"/>
  <c r="C45" i="15"/>
  <c r="C44" i="15"/>
  <c r="C39" i="15"/>
  <c r="C38" i="15"/>
  <c r="C35" i="15"/>
  <c r="C34" i="15"/>
  <c r="C30" i="15"/>
  <c r="C26" i="15"/>
  <c r="C14" i="15"/>
  <c r="C13" i="15"/>
  <c r="C28" i="15" l="1"/>
  <c r="C32" i="15"/>
  <c r="C36" i="15"/>
  <c r="C40" i="15"/>
  <c r="C46" i="15"/>
  <c r="C50" i="15"/>
  <c r="C54" i="15"/>
  <c r="C58" i="15"/>
  <c r="E130" i="15" l="1"/>
  <c r="F130" i="15" s="1"/>
  <c r="E119" i="15"/>
  <c r="F119" i="15" s="1"/>
  <c r="E127" i="15"/>
  <c r="F127" i="15" s="1"/>
  <c r="E116" i="15"/>
  <c r="F116" i="15" s="1"/>
  <c r="E89" i="15"/>
  <c r="F89" i="15" s="1"/>
  <c r="E100" i="15"/>
  <c r="F100" i="15" s="1"/>
  <c r="E117" i="15"/>
  <c r="F117" i="15" s="1"/>
  <c r="E128" i="15"/>
  <c r="F128" i="15" s="1"/>
  <c r="E102" i="15"/>
  <c r="F102" i="15" s="1"/>
  <c r="E91" i="15"/>
  <c r="F91" i="15" s="1"/>
  <c r="E99" i="15"/>
  <c r="F99" i="15" s="1"/>
  <c r="E88" i="15"/>
  <c r="F88" i="15" s="1"/>
  <c r="E129" i="15"/>
  <c r="F129" i="15" s="1"/>
  <c r="E118" i="15"/>
  <c r="F118" i="15" s="1"/>
  <c r="E90" i="15"/>
  <c r="F90" i="15" s="1"/>
  <c r="E101" i="15"/>
  <c r="F101" i="15" s="1"/>
  <c r="H117" i="15" l="1"/>
  <c r="I117" i="15"/>
  <c r="H116" i="15"/>
  <c r="I116" i="15"/>
  <c r="H90" i="15"/>
  <c r="I90" i="15"/>
  <c r="H119" i="15"/>
  <c r="I119" i="15"/>
  <c r="H130" i="15"/>
  <c r="I130" i="15"/>
  <c r="H99" i="15"/>
  <c r="I99" i="15"/>
  <c r="I105" i="15" s="1"/>
  <c r="H89" i="15"/>
  <c r="I89" i="15"/>
  <c r="I128" i="15"/>
  <c r="H128" i="15"/>
  <c r="H100" i="15"/>
  <c r="I100" i="15"/>
  <c r="H101" i="15"/>
  <c r="I101" i="15"/>
  <c r="H127" i="15"/>
  <c r="I127" i="15"/>
  <c r="H118" i="15"/>
  <c r="I118" i="15"/>
  <c r="H129" i="15"/>
  <c r="I129" i="15"/>
  <c r="I88" i="15"/>
  <c r="H88" i="15"/>
  <c r="H91" i="15"/>
  <c r="I91" i="15"/>
  <c r="H102" i="15"/>
  <c r="I102" i="15"/>
  <c r="H105" i="15" l="1"/>
  <c r="I122" i="15"/>
  <c r="H94" i="15"/>
  <c r="H122" i="15"/>
  <c r="I94" i="15"/>
  <c r="I107" i="15" s="1"/>
  <c r="I133" i="15"/>
  <c r="I135" i="15" s="1"/>
  <c r="H133" i="15"/>
  <c r="H135" i="15" s="1"/>
  <c r="H107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87" authorId="0" shapeId="0" xr:uid="{D6792A6B-06FD-4036-9038-D1B8D6030C85}">
      <text>
        <r>
          <rPr>
            <sz val="9"/>
            <color indexed="81"/>
            <rFont val="Tahoma"/>
            <family val="2"/>
          </rPr>
          <t>Get Sensitivity S calculated in CIRCUIT CALC sheet.</t>
        </r>
      </text>
    </comment>
    <comment ref="H93" authorId="0" shapeId="0" xr:uid="{46AD1281-F9AE-4415-B68B-0240AFE2AE2F}">
      <text>
        <r>
          <rPr>
            <sz val="9"/>
            <color indexed="81"/>
            <rFont val="Tahoma"/>
            <family val="2"/>
          </rPr>
          <t>Sum total error as
Worst Case Analysis
WCA = |err1|+|err2|+...</t>
        </r>
      </text>
    </comment>
    <comment ref="I93" authorId="0" shapeId="0" xr:uid="{6752BF68-DB8A-4FBB-8DB2-5F53F6B86FDE}">
      <text>
        <r>
          <rPr>
            <sz val="9"/>
            <color indexed="81"/>
            <rFont val="Tahoma"/>
            <family val="2"/>
          </rPr>
          <t>Sum total error as 
Root Sum Square
RSS = sqrt( err1^2 + err2^2 + ...)</t>
        </r>
      </text>
    </comment>
    <comment ref="H104" authorId="0" shapeId="0" xr:uid="{1DEED7A2-4B67-4F2E-9C86-AEAB1B4A2731}">
      <text>
        <r>
          <rPr>
            <sz val="9"/>
            <color indexed="81"/>
            <rFont val="Tahoma"/>
            <family val="2"/>
          </rPr>
          <t>Sum total error as
Worst Case Analysis
WCA = |err1|+|err2|+...</t>
        </r>
      </text>
    </comment>
    <comment ref="I104" authorId="0" shapeId="0" xr:uid="{DF84A576-EAF4-4A4B-8DB3-3FBFC8C0BA0D}">
      <text>
        <r>
          <rPr>
            <sz val="9"/>
            <color indexed="81"/>
            <rFont val="Tahoma"/>
            <family val="2"/>
          </rPr>
          <t>Sum total error as 
Root Sum Square
RSS = sqrt( err1^2 + err2^2 + ...)</t>
        </r>
      </text>
    </comment>
    <comment ref="E115" authorId="0" shapeId="0" xr:uid="{9AA242E7-25E9-4AD2-B9A2-C52AF693601C}">
      <text>
        <r>
          <rPr>
            <sz val="9"/>
            <color indexed="81"/>
            <rFont val="Tahoma"/>
            <family val="2"/>
          </rPr>
          <t>Get Sensitivity S calculated in CIRCUIT CALC sheet.</t>
        </r>
      </text>
    </comment>
    <comment ref="H121" authorId="0" shapeId="0" xr:uid="{2A0C9975-023E-4C06-99D5-93349F5CE11D}">
      <text>
        <r>
          <rPr>
            <sz val="9"/>
            <color indexed="81"/>
            <rFont val="Tahoma"/>
            <family val="2"/>
          </rPr>
          <t>Sum total error as
Worst Case Analysis
WCA = |err1|+|err2|+...</t>
        </r>
      </text>
    </comment>
    <comment ref="I121" authorId="0" shapeId="0" xr:uid="{9649C2A9-8FB1-4BB1-834A-9B15FA6BC8F8}">
      <text>
        <r>
          <rPr>
            <sz val="9"/>
            <color indexed="81"/>
            <rFont val="Tahoma"/>
            <family val="2"/>
          </rPr>
          <t>Sum total error as 
Root Sum Square
RSS = sqrt( err1^2 + err2^2 + ...)</t>
        </r>
      </text>
    </comment>
    <comment ref="H132" authorId="0" shapeId="0" xr:uid="{3091BDF8-082F-4357-8232-B718556DDF65}">
      <text>
        <r>
          <rPr>
            <sz val="9"/>
            <color indexed="81"/>
            <rFont val="Tahoma"/>
            <family val="2"/>
          </rPr>
          <t>Sum total error as
Worst Case Analysis
WCA = |err1|+|err2|+...</t>
        </r>
      </text>
    </comment>
    <comment ref="I132" authorId="0" shapeId="0" xr:uid="{15C4522E-870A-40AB-9FBD-A48E15362074}">
      <text>
        <r>
          <rPr>
            <sz val="9"/>
            <color indexed="81"/>
            <rFont val="Tahoma"/>
            <family val="2"/>
          </rPr>
          <t>Sum total error as 
Root Sum Square
RSS = sqrt( err1^2 + err2^2 + ...)</t>
        </r>
      </text>
    </comment>
  </commentList>
</comments>
</file>

<file path=xl/sharedStrings.xml><?xml version="1.0" encoding="utf-8"?>
<sst xmlns="http://schemas.openxmlformats.org/spreadsheetml/2006/main" count="263" uniqueCount="85">
  <si>
    <t>S</t>
  </si>
  <si>
    <t>R1</t>
  </si>
  <si>
    <t>R2</t>
  </si>
  <si>
    <t>V</t>
  </si>
  <si>
    <t>%</t>
  </si>
  <si>
    <t>ohms</t>
  </si>
  <si>
    <t>unit</t>
  </si>
  <si>
    <t>Initial Errors</t>
  </si>
  <si>
    <t>ppm/C</t>
  </si>
  <si>
    <t>Enter values</t>
  </si>
  <si>
    <t>Calc results</t>
  </si>
  <si>
    <t>e</t>
  </si>
  <si>
    <t>Temp Change</t>
  </si>
  <si>
    <t>R1 Tol</t>
  </si>
  <si>
    <t>R2 Tol</t>
  </si>
  <si>
    <t>Block</t>
  </si>
  <si>
    <t>"</t>
  </si>
  <si>
    <t>Error Source</t>
  </si>
  <si>
    <t>Error Value</t>
  </si>
  <si>
    <t>Components</t>
  </si>
  <si>
    <t>Name</t>
  </si>
  <si>
    <t>Drift Errors</t>
  </si>
  <si>
    <t>WCA Total</t>
  </si>
  <si>
    <t>RSS Total</t>
  </si>
  <si>
    <t>Circuit, Gains, Levels</t>
  </si>
  <si>
    <t>R1 TC</t>
  </si>
  <si>
    <t>R2 TC</t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</si>
  <si>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T</t>
    </r>
  </si>
  <si>
    <t>Root Sum Square</t>
  </si>
  <si>
    <t>Worst Case Analysis</t>
  </si>
  <si>
    <t>R3</t>
  </si>
  <si>
    <t>K1</t>
  </si>
  <si>
    <t>K2</t>
  </si>
  <si>
    <t>R3 Tol</t>
  </si>
  <si>
    <t>R3 TC</t>
  </si>
  <si>
    <t>Output</t>
  </si>
  <si>
    <t>(R2+R3)/(R1+R2+R3)</t>
  </si>
  <si>
    <t>(R3)/(R1+R2+R3)</t>
  </si>
  <si>
    <t>K(R1*1.001)</t>
  </si>
  <si>
    <t>K(R2*1.001)</t>
  </si>
  <si>
    <t>K(R3*1.001)</t>
  </si>
  <si>
    <t>(R1*R3)/(R2+R3) * 1/(R1+R2+R3)</t>
  </si>
  <si>
    <t>(R1*R2)/(R2+R3) * 1/(R1+R2+R3)</t>
  </si>
  <si>
    <t>V1</t>
  </si>
  <si>
    <t>Vref</t>
  </si>
  <si>
    <t>Vref*(R2+R3)/(R1+R2+R3)</t>
  </si>
  <si>
    <t>V1(Vref*1.001)</t>
  </si>
  <si>
    <t>v1</t>
  </si>
  <si>
    <t>v2</t>
  </si>
  <si>
    <t>Vref*(R3)/(R1+R2+R3)</t>
  </si>
  <si>
    <t>V2</t>
  </si>
  <si>
    <t>V output</t>
  </si>
  <si>
    <t xml:space="preserve">V' output with a 0.1% difference to calc S. </t>
  </si>
  <si>
    <r>
      <t>S = (</t>
    </r>
    <r>
      <rPr>
        <sz val="11"/>
        <color theme="1"/>
        <rFont val="Calibri"/>
        <family val="2"/>
      </rPr>
      <t>ΔV</t>
    </r>
    <r>
      <rPr>
        <sz val="11"/>
        <color theme="1"/>
        <rFont val="Calibri"/>
        <family val="2"/>
        <scheme val="minor"/>
      </rPr>
      <t>/V) / (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R/R)    = ((V'-V)/V) / 0.001</t>
    </r>
  </si>
  <si>
    <t>V'</t>
  </si>
  <si>
    <t>-(R1) * 1/(R1+R2+R3)</t>
  </si>
  <si>
    <t xml:space="preserve">((V'-V)/V) / 0.001 </t>
  </si>
  <si>
    <t>S V1, R1</t>
  </si>
  <si>
    <t>S V1, R2</t>
  </si>
  <si>
    <t>S V1, R3</t>
  </si>
  <si>
    <t>-(R2) * 1/(R1+R2+R3)</t>
  </si>
  <si>
    <t>(R1+R2) * 1/(R1+R2+R3)</t>
  </si>
  <si>
    <t>Divider Gain</t>
  </si>
  <si>
    <t>Sensitivity</t>
  </si>
  <si>
    <t>Verror</t>
  </si>
  <si>
    <t xml:space="preserve">ΔV/V = e*ΔT*S
(%) </t>
  </si>
  <si>
    <t>abs(ΔV/V)</t>
  </si>
  <si>
    <t>(ΔV/V)^2</t>
  </si>
  <si>
    <t>V Ref String</t>
  </si>
  <si>
    <t>S   (How does each error source contribute to the output error)</t>
  </si>
  <si>
    <t>Vref TC</t>
  </si>
  <si>
    <t>Vref Tol</t>
  </si>
  <si>
    <t>V1 ERRORS (%)</t>
  </si>
  <si>
    <t>V2 ERRORS (%)</t>
  </si>
  <si>
    <t>S V2, R1</t>
  </si>
  <si>
    <t>S V2, R2</t>
  </si>
  <si>
    <t>S V2, R3</t>
  </si>
  <si>
    <t>Initial + Temp Drift</t>
  </si>
  <si>
    <t>V String - Error Calc</t>
  </si>
  <si>
    <t>Calculate Gains, Levels, Sensitivities, Errors</t>
  </si>
  <si>
    <r>
      <rPr>
        <b/>
        <i/>
        <sz val="11"/>
        <color theme="1"/>
        <rFont val="Calibri"/>
        <family val="2"/>
      </rPr>
      <t>ΔV/V</t>
    </r>
    <r>
      <rPr>
        <b/>
        <i/>
        <sz val="11"/>
        <color theme="1"/>
        <rFont val="Calibri"/>
        <family val="2"/>
        <scheme val="minor"/>
      </rPr>
      <t xml:space="preserve"> = e*S
(%)</t>
    </r>
  </si>
  <si>
    <t>CALC SENSITIVITY - DIFFERENCE METHOD</t>
  </si>
  <si>
    <t>CALC SENSITIVITY - DERIVATIVE METHOD</t>
  </si>
  <si>
    <t>Verror = Tol*S</t>
  </si>
  <si>
    <t>Use Sensitiviy (S) to Calc Voltage Error (Verror)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</si>
</sst>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/>
    <xf numFmtId="164" fontId="0" fillId="0" borderId="0" xfId="0" applyNumberFormat="1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center"/>
    </xf>
    <xf numFmtId="0" fontId="3" fillId="4" borderId="0" xfId="0" applyFont="1" applyFill="1"/>
    <xf numFmtId="11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quotePrefix="1"/>
    <xf numFmtId="9" fontId="0" fillId="0" borderId="0" xfId="2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0" fillId="2" borderId="0" xfId="0" quotePrefix="1" applyFill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left" wrapText="1"/>
    </xf>
    <xf numFmtId="167" fontId="0" fillId="0" borderId="0" xfId="0" applyNumberFormat="1"/>
    <xf numFmtId="0" fontId="6" fillId="0" borderId="0" xfId="0" applyFont="1" applyAlignment="1">
      <alignment horizontal="right"/>
    </xf>
    <xf numFmtId="164" fontId="0" fillId="0" borderId="1" xfId="0" applyNumberForma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5" borderId="0" xfId="0" applyFont="1" applyFill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2688C-FAA9-4647-A146-04DF91021E91}">
  <sheetPr>
    <tabColor rgb="FFFFFF99"/>
  </sheetPr>
  <dimension ref="A1:L135"/>
  <sheetViews>
    <sheetView tabSelected="1" zoomScale="85" zoomScaleNormal="85" workbookViewId="0">
      <selection activeCell="J12" sqref="J12"/>
    </sheetView>
  </sheetViews>
  <sheetFormatPr defaultRowHeight="14.4" x14ac:dyDescent="0.3"/>
  <cols>
    <col min="1" max="1" width="15.109375" customWidth="1"/>
    <col min="2" max="2" width="12.21875" customWidth="1"/>
    <col min="3" max="3" width="12.44140625" customWidth="1"/>
    <col min="4" max="4" width="12.88671875" customWidth="1"/>
    <col min="5" max="5" width="11.88671875" customWidth="1"/>
    <col min="6" max="6" width="13.77734375" customWidth="1"/>
    <col min="8" max="8" width="11.77734375" customWidth="1"/>
    <col min="9" max="9" width="10.88671875" customWidth="1"/>
    <col min="10" max="10" width="9.88671875" customWidth="1"/>
    <col min="11" max="11" width="10.109375" customWidth="1"/>
  </cols>
  <sheetData>
    <row r="1" spans="1:6" ht="21" x14ac:dyDescent="0.4">
      <c r="A1" s="28" t="s">
        <v>78</v>
      </c>
      <c r="F1" s="1"/>
    </row>
    <row r="2" spans="1:6" ht="18" x14ac:dyDescent="0.35">
      <c r="A2" s="29" t="s">
        <v>79</v>
      </c>
    </row>
    <row r="4" spans="1:6" x14ac:dyDescent="0.3">
      <c r="F4" s="1"/>
    </row>
    <row r="5" spans="1:6" x14ac:dyDescent="0.3">
      <c r="A5" s="5" t="s">
        <v>24</v>
      </c>
      <c r="B5" s="5"/>
      <c r="C5" s="5"/>
      <c r="D5" s="5"/>
      <c r="E5" s="5"/>
    </row>
    <row r="7" spans="1:6" x14ac:dyDescent="0.3">
      <c r="A7" t="s">
        <v>19</v>
      </c>
      <c r="B7" s="3" t="s">
        <v>44</v>
      </c>
      <c r="C7" s="10">
        <v>5</v>
      </c>
      <c r="E7" s="3"/>
      <c r="F7" s="2" t="s">
        <v>9</v>
      </c>
    </row>
    <row r="8" spans="1:6" x14ac:dyDescent="0.3">
      <c r="B8" s="3" t="s">
        <v>1</v>
      </c>
      <c r="C8" s="30">
        <v>1000</v>
      </c>
      <c r="D8" t="s">
        <v>5</v>
      </c>
      <c r="E8" s="4"/>
      <c r="F8" s="2" t="s">
        <v>10</v>
      </c>
    </row>
    <row r="9" spans="1:6" x14ac:dyDescent="0.3">
      <c r="B9" s="3" t="s">
        <v>2</v>
      </c>
      <c r="C9" s="30">
        <v>8000</v>
      </c>
      <c r="D9" t="s">
        <v>5</v>
      </c>
    </row>
    <row r="10" spans="1:6" x14ac:dyDescent="0.3">
      <c r="B10" s="3" t="s">
        <v>30</v>
      </c>
      <c r="C10" s="30">
        <v>1000</v>
      </c>
      <c r="D10" t="s">
        <v>5</v>
      </c>
    </row>
    <row r="13" spans="1:6" x14ac:dyDescent="0.3">
      <c r="A13" t="s">
        <v>62</v>
      </c>
      <c r="B13" s="4" t="s">
        <v>31</v>
      </c>
      <c r="C13" s="6">
        <f>($C$9+$C$10)/($C$8+$C$9+$C$10)</f>
        <v>0.9</v>
      </c>
      <c r="D13" t="s">
        <v>36</v>
      </c>
    </row>
    <row r="14" spans="1:6" x14ac:dyDescent="0.3">
      <c r="B14" s="4" t="s">
        <v>32</v>
      </c>
      <c r="C14" s="6">
        <f>($C$10)/($C$8+$C$9+$C$10)</f>
        <v>0.1</v>
      </c>
      <c r="D14" t="s">
        <v>37</v>
      </c>
    </row>
    <row r="16" spans="1:6" x14ac:dyDescent="0.3">
      <c r="A16" t="s">
        <v>35</v>
      </c>
      <c r="B16" s="4" t="s">
        <v>47</v>
      </c>
      <c r="C16" s="13">
        <f>$C$7*($C$9+$C$10)/($C$8+$C$9+$C$10)</f>
        <v>4.5</v>
      </c>
      <c r="D16" t="s">
        <v>45</v>
      </c>
    </row>
    <row r="17" spans="1:7" x14ac:dyDescent="0.3">
      <c r="B17" s="4" t="s">
        <v>48</v>
      </c>
      <c r="C17" s="16">
        <f>$C$7*($C$10)/($C$8+$C$9+$C$10)</f>
        <v>0.5</v>
      </c>
      <c r="D17" t="s">
        <v>49</v>
      </c>
    </row>
    <row r="19" spans="1:7" x14ac:dyDescent="0.3">
      <c r="A19" s="11"/>
      <c r="C19" s="10"/>
      <c r="D19" s="2"/>
    </row>
    <row r="20" spans="1:7" x14ac:dyDescent="0.3">
      <c r="A20" s="8"/>
      <c r="D20" s="2"/>
    </row>
    <row r="21" spans="1:7" x14ac:dyDescent="0.3">
      <c r="A21" s="8"/>
      <c r="D21" s="2"/>
    </row>
    <row r="22" spans="1:7" x14ac:dyDescent="0.3">
      <c r="A22" s="14" t="s">
        <v>81</v>
      </c>
      <c r="B22" s="14"/>
      <c r="C22" s="14"/>
      <c r="D22" s="14"/>
      <c r="E22" s="14"/>
      <c r="F22" s="14"/>
      <c r="G22" s="14"/>
    </row>
    <row r="23" spans="1:7" x14ac:dyDescent="0.3">
      <c r="A23" t="s">
        <v>69</v>
      </c>
      <c r="B23" s="9"/>
      <c r="E23" s="9"/>
    </row>
    <row r="24" spans="1:7" x14ac:dyDescent="0.3">
      <c r="B24" s="9"/>
      <c r="E24" s="9"/>
    </row>
    <row r="25" spans="1:7" x14ac:dyDescent="0.3">
      <c r="A25" s="31" t="s">
        <v>43</v>
      </c>
      <c r="B25" s="1"/>
      <c r="D25" s="1"/>
      <c r="E25" s="11"/>
    </row>
    <row r="26" spans="1:7" x14ac:dyDescent="0.3">
      <c r="A26" s="11" t="s">
        <v>1</v>
      </c>
      <c r="B26" s="4" t="s">
        <v>3</v>
      </c>
      <c r="C26" s="13">
        <f>$C$7*($C$9+$C$10)/($C$8+$C$9+$C$10)</f>
        <v>4.5</v>
      </c>
      <c r="D26" t="s">
        <v>45</v>
      </c>
      <c r="F26" t="s">
        <v>51</v>
      </c>
    </row>
    <row r="27" spans="1:7" x14ac:dyDescent="0.3">
      <c r="A27" s="8"/>
      <c r="B27" s="4" t="s">
        <v>54</v>
      </c>
      <c r="C27" s="13">
        <f>$C$7*($C$9+$C$10)/($C$8*1.001+$C$9+$C$10)</f>
        <v>4.4995500449955008</v>
      </c>
      <c r="D27" t="s">
        <v>38</v>
      </c>
      <c r="F27" s="12" t="s">
        <v>52</v>
      </c>
    </row>
    <row r="28" spans="1:7" x14ac:dyDescent="0.3">
      <c r="A28" s="8"/>
      <c r="B28" s="4" t="s">
        <v>0</v>
      </c>
      <c r="C28" s="13">
        <f>((C27-C26)/C26)/0.001</f>
        <v>-9.9990000999817932E-2</v>
      </c>
      <c r="D28" s="2" t="s">
        <v>56</v>
      </c>
      <c r="F28" t="s">
        <v>53</v>
      </c>
    </row>
    <row r="30" spans="1:7" x14ac:dyDescent="0.3">
      <c r="A30" s="11" t="s">
        <v>2</v>
      </c>
      <c r="B30" s="4" t="s">
        <v>3</v>
      </c>
      <c r="C30" s="13">
        <f>$C$7*($C$9+$C$10)/($C$8+$C$9+$C$10)</f>
        <v>4.5</v>
      </c>
      <c r="D30" t="s">
        <v>45</v>
      </c>
      <c r="F30" t="s">
        <v>51</v>
      </c>
    </row>
    <row r="31" spans="1:7" x14ac:dyDescent="0.3">
      <c r="A31" s="8"/>
      <c r="B31" s="4" t="s">
        <v>54</v>
      </c>
      <c r="C31" s="13">
        <f>$C$7*($C$9*1.001+$C$10)/($C$8+$C$9*1.001+$C$10)</f>
        <v>4.5003996802557955</v>
      </c>
      <c r="D31" t="s">
        <v>39</v>
      </c>
      <c r="F31" s="12" t="s">
        <v>52</v>
      </c>
    </row>
    <row r="32" spans="1:7" x14ac:dyDescent="0.3">
      <c r="A32" s="8"/>
      <c r="B32" s="4" t="s">
        <v>0</v>
      </c>
      <c r="C32" s="13">
        <f>((C31-C30)/C30)/0.001</f>
        <v>8.8817834621224279E-2</v>
      </c>
      <c r="D32" s="2" t="s">
        <v>56</v>
      </c>
      <c r="F32" t="s">
        <v>53</v>
      </c>
    </row>
    <row r="34" spans="1:6" x14ac:dyDescent="0.3">
      <c r="A34" s="11" t="s">
        <v>30</v>
      </c>
      <c r="B34" s="4" t="s">
        <v>3</v>
      </c>
      <c r="C34" s="16">
        <f>$C$7*($C$9+$C$10)/($C$8+$C$9+$C$10)</f>
        <v>4.5</v>
      </c>
      <c r="D34" t="s">
        <v>45</v>
      </c>
      <c r="F34" t="s">
        <v>51</v>
      </c>
    </row>
    <row r="35" spans="1:6" x14ac:dyDescent="0.3">
      <c r="A35" s="8"/>
      <c r="B35" s="4" t="s">
        <v>54</v>
      </c>
      <c r="C35" s="16">
        <f>$C$7*($C$9+$C$10*1.001)/($C$8+$C$9+$C$10*1.001)</f>
        <v>4.5000499950004995</v>
      </c>
      <c r="D35" t="s">
        <v>40</v>
      </c>
      <c r="F35" s="12" t="s">
        <v>52</v>
      </c>
    </row>
    <row r="36" spans="1:6" x14ac:dyDescent="0.3">
      <c r="A36" s="8"/>
      <c r="B36" s="4" t="s">
        <v>0</v>
      </c>
      <c r="C36" s="13">
        <f>((C35-C34)/C34)/0.001</f>
        <v>1.111000011100316E-2</v>
      </c>
      <c r="D36" s="2" t="s">
        <v>56</v>
      </c>
      <c r="F36" t="s">
        <v>53</v>
      </c>
    </row>
    <row r="38" spans="1:6" x14ac:dyDescent="0.3">
      <c r="A38" s="11" t="s">
        <v>44</v>
      </c>
      <c r="B38" s="4" t="s">
        <v>3</v>
      </c>
      <c r="C38" s="16">
        <f>$C$7*($C$9+$C$10)/($C$8+$C$9+$C$10)</f>
        <v>4.5</v>
      </c>
      <c r="D38" t="s">
        <v>45</v>
      </c>
      <c r="F38" t="s">
        <v>51</v>
      </c>
    </row>
    <row r="39" spans="1:6" x14ac:dyDescent="0.3">
      <c r="A39" s="8"/>
      <c r="B39" s="4" t="s">
        <v>54</v>
      </c>
      <c r="C39" s="16">
        <f>$C$7*1.001*($C$9+$C$10)/($C$8+$C$9+$C$10)</f>
        <v>4.5044999999999993</v>
      </c>
      <c r="D39" t="s">
        <v>46</v>
      </c>
      <c r="F39" s="12" t="s">
        <v>52</v>
      </c>
    </row>
    <row r="40" spans="1:6" x14ac:dyDescent="0.3">
      <c r="A40" s="8"/>
      <c r="B40" s="4" t="s">
        <v>0</v>
      </c>
      <c r="C40" s="13">
        <f>((C39-C38)/C38)/0.001</f>
        <v>0.99999999999984035</v>
      </c>
      <c r="D40" s="2" t="s">
        <v>56</v>
      </c>
      <c r="F40" t="s">
        <v>53</v>
      </c>
    </row>
    <row r="43" spans="1:6" x14ac:dyDescent="0.3">
      <c r="A43" s="31" t="s">
        <v>50</v>
      </c>
      <c r="B43" s="1"/>
      <c r="D43" s="1"/>
      <c r="E43" s="11"/>
    </row>
    <row r="44" spans="1:6" x14ac:dyDescent="0.3">
      <c r="A44" s="11" t="s">
        <v>1</v>
      </c>
      <c r="B44" s="4" t="s">
        <v>3</v>
      </c>
      <c r="C44" s="16">
        <f>$C$7*($C$10)/($C$8+$C$9+$C$10)</f>
        <v>0.5</v>
      </c>
      <c r="D44" t="s">
        <v>49</v>
      </c>
      <c r="F44" t="s">
        <v>51</v>
      </c>
    </row>
    <row r="45" spans="1:6" x14ac:dyDescent="0.3">
      <c r="A45" s="8"/>
      <c r="B45" s="4" t="s">
        <v>54</v>
      </c>
      <c r="C45" s="16">
        <f>$C$7*($C$10)/($C$8*1.001+$C$9+$C$10)</f>
        <v>0.49995000499950004</v>
      </c>
      <c r="D45" t="s">
        <v>38</v>
      </c>
      <c r="F45" s="12" t="s">
        <v>52</v>
      </c>
    </row>
    <row r="46" spans="1:6" x14ac:dyDescent="0.3">
      <c r="A46" s="8"/>
      <c r="B46" s="4" t="s">
        <v>0</v>
      </c>
      <c r="C46" s="6">
        <f>((C45-C44)/C44)/0.001</f>
        <v>-9.9990000999916617E-2</v>
      </c>
      <c r="D46" s="2" t="s">
        <v>56</v>
      </c>
      <c r="F46" t="s">
        <v>53</v>
      </c>
    </row>
    <row r="48" spans="1:6" x14ac:dyDescent="0.3">
      <c r="A48" s="11" t="s">
        <v>2</v>
      </c>
      <c r="B48" s="4" t="s">
        <v>3</v>
      </c>
      <c r="C48" s="16">
        <f>$C$7*($C$10)/($C$8+$C$9+$C$10)</f>
        <v>0.5</v>
      </c>
      <c r="D48" t="s">
        <v>49</v>
      </c>
      <c r="F48" t="s">
        <v>51</v>
      </c>
    </row>
    <row r="49" spans="1:7" x14ac:dyDescent="0.3">
      <c r="A49" s="8"/>
      <c r="B49" s="4" t="s">
        <v>54</v>
      </c>
      <c r="C49" s="16">
        <f>$C$7*($C$10)/($C$8+$C$9*1.001+$C$10)</f>
        <v>0.49960031974420466</v>
      </c>
      <c r="D49" t="s">
        <v>39</v>
      </c>
      <c r="F49" s="12" t="s">
        <v>52</v>
      </c>
    </row>
    <row r="50" spans="1:7" x14ac:dyDescent="0.3">
      <c r="A50" s="8"/>
      <c r="B50" s="4" t="s">
        <v>0</v>
      </c>
      <c r="C50" s="6">
        <f>((C49-C48)/C48)/0.001</f>
        <v>-0.79936051159068544</v>
      </c>
      <c r="D50" s="2" t="s">
        <v>56</v>
      </c>
      <c r="F50" t="s">
        <v>53</v>
      </c>
    </row>
    <row r="52" spans="1:7" x14ac:dyDescent="0.3">
      <c r="A52" s="11" t="s">
        <v>30</v>
      </c>
      <c r="B52" s="4" t="s">
        <v>3</v>
      </c>
      <c r="C52" s="16">
        <f>$C$7*($C$10)/($C$8+$C$9+$C$10)</f>
        <v>0.5</v>
      </c>
      <c r="D52" t="s">
        <v>49</v>
      </c>
      <c r="F52" t="s">
        <v>51</v>
      </c>
    </row>
    <row r="53" spans="1:7" x14ac:dyDescent="0.3">
      <c r="A53" s="8"/>
      <c r="B53" s="4" t="s">
        <v>54</v>
      </c>
      <c r="C53" s="16">
        <f>$C$7*($C$10*1.001)/($C$8+$C$9+$C$10*1.001)</f>
        <v>0.50044995500449951</v>
      </c>
      <c r="D53" t="s">
        <v>40</v>
      </c>
      <c r="F53" s="12" t="s">
        <v>52</v>
      </c>
    </row>
    <row r="54" spans="1:7" x14ac:dyDescent="0.3">
      <c r="A54" s="8"/>
      <c r="B54" s="4" t="s">
        <v>0</v>
      </c>
      <c r="C54" s="6">
        <f>((C53-C52)/C52)/0.001</f>
        <v>0.89991000899902751</v>
      </c>
      <c r="D54" s="2" t="s">
        <v>56</v>
      </c>
      <c r="F54" t="s">
        <v>53</v>
      </c>
    </row>
    <row r="55" spans="1:7" x14ac:dyDescent="0.3">
      <c r="D55" s="2"/>
    </row>
    <row r="56" spans="1:7" x14ac:dyDescent="0.3">
      <c r="A56" s="11" t="s">
        <v>44</v>
      </c>
      <c r="B56" s="4" t="s">
        <v>3</v>
      </c>
      <c r="C56" s="16">
        <f>$C$7*($C$10)/($C$8+$C$9+$C$10)</f>
        <v>0.5</v>
      </c>
      <c r="D56" t="s">
        <v>49</v>
      </c>
      <c r="F56" t="s">
        <v>51</v>
      </c>
    </row>
    <row r="57" spans="1:7" x14ac:dyDescent="0.3">
      <c r="A57" s="8"/>
      <c r="B57" s="4" t="s">
        <v>54</v>
      </c>
      <c r="C57" s="16">
        <f>$C$7*1.001*($C$10)/($C$8+$C$9+$C$10)</f>
        <v>0.50049999999999994</v>
      </c>
      <c r="D57" t="s">
        <v>46</v>
      </c>
      <c r="F57" s="12" t="s">
        <v>52</v>
      </c>
    </row>
    <row r="58" spans="1:7" x14ac:dyDescent="0.3">
      <c r="A58" s="8"/>
      <c r="B58" s="4" t="s">
        <v>0</v>
      </c>
      <c r="C58" s="13">
        <f>((C57-C56)/C56)/0.001</f>
        <v>0.99999999999988987</v>
      </c>
      <c r="D58" s="2" t="s">
        <v>56</v>
      </c>
      <c r="F58" t="s">
        <v>53</v>
      </c>
    </row>
    <row r="64" spans="1:7" x14ac:dyDescent="0.3">
      <c r="A64" s="14" t="s">
        <v>82</v>
      </c>
      <c r="B64" s="14"/>
      <c r="C64" s="14"/>
      <c r="D64" s="14"/>
      <c r="E64" s="14"/>
      <c r="F64" s="14"/>
      <c r="G64" s="14"/>
    </row>
    <row r="65" spans="1:12" x14ac:dyDescent="0.3">
      <c r="A65" t="s">
        <v>69</v>
      </c>
      <c r="B65" s="9"/>
      <c r="E65" s="9"/>
    </row>
    <row r="66" spans="1:12" x14ac:dyDescent="0.3">
      <c r="B66" s="9"/>
      <c r="E66" s="9"/>
    </row>
    <row r="67" spans="1:12" x14ac:dyDescent="0.3">
      <c r="A67" t="s">
        <v>43</v>
      </c>
      <c r="B67" s="4" t="s">
        <v>57</v>
      </c>
      <c r="C67" s="16">
        <f>-($C$8)*1/($C$8+$C$9+$C$10)</f>
        <v>-0.1</v>
      </c>
      <c r="D67" s="17" t="s">
        <v>55</v>
      </c>
    </row>
    <row r="68" spans="1:12" x14ac:dyDescent="0.3">
      <c r="B68" s="9"/>
      <c r="C68" s="32"/>
      <c r="E68" s="9"/>
    </row>
    <row r="69" spans="1:12" x14ac:dyDescent="0.3">
      <c r="B69" s="4" t="s">
        <v>58</v>
      </c>
      <c r="C69" s="16">
        <f>($C$8*$C$9)/($C$9+$C$10)*1/($C$8+$C$9+$C$10)</f>
        <v>8.8888888888888892E-2</v>
      </c>
      <c r="D69" t="s">
        <v>42</v>
      </c>
    </row>
    <row r="70" spans="1:12" x14ac:dyDescent="0.3">
      <c r="C70" s="32"/>
      <c r="J70" s="16"/>
      <c r="K70" s="16"/>
      <c r="L70" s="30"/>
    </row>
    <row r="71" spans="1:12" x14ac:dyDescent="0.3">
      <c r="B71" s="4" t="s">
        <v>59</v>
      </c>
      <c r="C71" s="16">
        <f>($C$8*$C$10)/($C$9+$C$10)*1/($C$8+$C$9+$C$10)</f>
        <v>1.1111111111111112E-2</v>
      </c>
      <c r="D71" t="s">
        <v>41</v>
      </c>
    </row>
    <row r="72" spans="1:12" x14ac:dyDescent="0.3">
      <c r="C72" s="16"/>
    </row>
    <row r="74" spans="1:12" x14ac:dyDescent="0.3">
      <c r="A74" t="s">
        <v>50</v>
      </c>
      <c r="B74" s="4" t="s">
        <v>74</v>
      </c>
      <c r="C74" s="16">
        <f>-($C$8)*1/($C$8+$C$9+$C$10)</f>
        <v>-0.1</v>
      </c>
      <c r="D74" s="17" t="s">
        <v>55</v>
      </c>
    </row>
    <row r="75" spans="1:12" x14ac:dyDescent="0.3">
      <c r="B75" s="9"/>
      <c r="C75" s="32"/>
      <c r="E75" s="9"/>
    </row>
    <row r="76" spans="1:12" x14ac:dyDescent="0.3">
      <c r="B76" s="4" t="s">
        <v>75</v>
      </c>
      <c r="C76" s="16">
        <f>-($C$9)*1/($C$8+$C$9+$C$10)</f>
        <v>-0.8</v>
      </c>
      <c r="D76" s="17" t="s">
        <v>60</v>
      </c>
    </row>
    <row r="77" spans="1:12" x14ac:dyDescent="0.3">
      <c r="C77" s="32"/>
    </row>
    <row r="78" spans="1:12" x14ac:dyDescent="0.3">
      <c r="B78" s="4" t="s">
        <v>76</v>
      </c>
      <c r="C78" s="16">
        <f>($C$8+$C$9)*1/($C$8+$C$9+$C$10)</f>
        <v>0.9</v>
      </c>
      <c r="D78" t="s">
        <v>61</v>
      </c>
    </row>
    <row r="83" spans="1:10" x14ac:dyDescent="0.3">
      <c r="A83" s="14" t="s">
        <v>72</v>
      </c>
      <c r="B83" s="14"/>
      <c r="C83" s="14"/>
      <c r="D83" s="14"/>
      <c r="E83" s="14"/>
      <c r="F83" s="14"/>
      <c r="G83" s="14"/>
      <c r="H83" s="14"/>
    </row>
    <row r="84" spans="1:10" x14ac:dyDescent="0.3">
      <c r="A84" t="s">
        <v>84</v>
      </c>
    </row>
    <row r="85" spans="1:10" x14ac:dyDescent="0.3">
      <c r="A85" t="s">
        <v>83</v>
      </c>
    </row>
    <row r="86" spans="1:10" ht="28.8" x14ac:dyDescent="0.3">
      <c r="A86" s="7" t="s">
        <v>7</v>
      </c>
      <c r="B86" s="25" t="s">
        <v>17</v>
      </c>
      <c r="C86" s="25" t="s">
        <v>18</v>
      </c>
      <c r="E86" s="27" t="s">
        <v>63</v>
      </c>
      <c r="F86" s="27" t="s">
        <v>64</v>
      </c>
      <c r="H86" s="22" t="s">
        <v>29</v>
      </c>
      <c r="I86" s="22" t="s">
        <v>28</v>
      </c>
    </row>
    <row r="87" spans="1:10" ht="28.8" x14ac:dyDescent="0.3">
      <c r="A87" s="19" t="s">
        <v>15</v>
      </c>
      <c r="B87" s="19" t="s">
        <v>20</v>
      </c>
      <c r="C87" s="21" t="s">
        <v>11</v>
      </c>
      <c r="D87" s="19" t="s">
        <v>6</v>
      </c>
      <c r="E87" s="35" t="s">
        <v>0</v>
      </c>
      <c r="F87" s="36" t="s">
        <v>80</v>
      </c>
      <c r="G87" s="24"/>
      <c r="H87" s="20" t="s">
        <v>66</v>
      </c>
      <c r="I87" s="20" t="s">
        <v>67</v>
      </c>
    </row>
    <row r="88" spans="1:10" x14ac:dyDescent="0.3">
      <c r="A88" s="1" t="s">
        <v>68</v>
      </c>
      <c r="B88" s="1" t="s">
        <v>13</v>
      </c>
      <c r="C88" s="10">
        <v>1</v>
      </c>
      <c r="D88" s="18" t="s">
        <v>4</v>
      </c>
      <c r="E88" s="6">
        <f>$C$28</f>
        <v>-9.9990000999817932E-2</v>
      </c>
      <c r="F88" s="6">
        <f>C88*E88</f>
        <v>-9.9990000999817932E-2</v>
      </c>
      <c r="G88" s="2"/>
      <c r="H88" s="6">
        <f>ABS(F88)</f>
        <v>9.9990000999817932E-2</v>
      </c>
      <c r="I88" s="15">
        <f>F88^2</f>
        <v>9.9980002999435907E-3</v>
      </c>
      <c r="J88" s="2" t="s">
        <v>4</v>
      </c>
    </row>
    <row r="89" spans="1:10" x14ac:dyDescent="0.3">
      <c r="A89" s="1" t="s">
        <v>16</v>
      </c>
      <c r="B89" s="1" t="s">
        <v>14</v>
      </c>
      <c r="C89" s="10">
        <v>1</v>
      </c>
      <c r="D89" s="18" t="s">
        <v>4</v>
      </c>
      <c r="E89" s="6">
        <f>$C$32</f>
        <v>8.8817834621224279E-2</v>
      </c>
      <c r="F89" s="6">
        <f>C89*E89</f>
        <v>8.8817834621224279E-2</v>
      </c>
      <c r="G89" s="2"/>
      <c r="H89" s="6">
        <f>ABS(F89)</f>
        <v>8.8817834621224279E-2</v>
      </c>
      <c r="I89" s="15">
        <f>F89^2</f>
        <v>7.888607746803146E-3</v>
      </c>
      <c r="J89" s="2" t="s">
        <v>4</v>
      </c>
    </row>
    <row r="90" spans="1:10" x14ac:dyDescent="0.3">
      <c r="A90" s="1" t="s">
        <v>16</v>
      </c>
      <c r="B90" s="1" t="s">
        <v>33</v>
      </c>
      <c r="C90" s="10">
        <v>1</v>
      </c>
      <c r="D90" s="18" t="s">
        <v>4</v>
      </c>
      <c r="E90" s="6">
        <f>$C$36</f>
        <v>1.111000011100316E-2</v>
      </c>
      <c r="F90" s="6">
        <f>C90*E90</f>
        <v>1.111000011100316E-2</v>
      </c>
      <c r="G90" s="2"/>
      <c r="H90" s="6">
        <f>ABS(F90)</f>
        <v>1.111000011100316E-2</v>
      </c>
      <c r="I90" s="15">
        <f>F90^2</f>
        <v>1.2343210246649021E-4</v>
      </c>
      <c r="J90" s="2" t="s">
        <v>4</v>
      </c>
    </row>
    <row r="91" spans="1:10" x14ac:dyDescent="0.3">
      <c r="A91" s="1" t="s">
        <v>16</v>
      </c>
      <c r="B91" s="1" t="s">
        <v>71</v>
      </c>
      <c r="C91" s="10">
        <v>1</v>
      </c>
      <c r="D91" s="18" t="s">
        <v>4</v>
      </c>
      <c r="E91" s="6">
        <f>$C$40</f>
        <v>0.99999999999984035</v>
      </c>
      <c r="F91" s="6">
        <f>C91*E91</f>
        <v>0.99999999999984035</v>
      </c>
      <c r="G91" s="2"/>
      <c r="H91" s="6">
        <f>ABS(F91)</f>
        <v>0.99999999999984035</v>
      </c>
      <c r="I91" s="15">
        <f>F91^2</f>
        <v>0.9999999999996807</v>
      </c>
      <c r="J91" s="2" t="s">
        <v>4</v>
      </c>
    </row>
    <row r="93" spans="1:10" x14ac:dyDescent="0.3">
      <c r="H93" s="27" t="s">
        <v>22</v>
      </c>
      <c r="I93" s="23" t="s">
        <v>23</v>
      </c>
    </row>
    <row r="94" spans="1:10" x14ac:dyDescent="0.3">
      <c r="H94" s="6">
        <f>SUM(H88:H92)</f>
        <v>1.1999178357318856</v>
      </c>
      <c r="I94" s="6">
        <f>SQRT(SUM(I88:I92))</f>
        <v>1.0089648359327958</v>
      </c>
    </row>
    <row r="96" spans="1:10" x14ac:dyDescent="0.3">
      <c r="A96" s="17" t="s">
        <v>12</v>
      </c>
      <c r="B96" s="26" t="s">
        <v>27</v>
      </c>
      <c r="C96" s="10">
        <v>20</v>
      </c>
    </row>
    <row r="97" spans="1:10" x14ac:dyDescent="0.3">
      <c r="A97" s="7" t="s">
        <v>21</v>
      </c>
      <c r="B97" s="25" t="s">
        <v>17</v>
      </c>
      <c r="C97" s="25" t="s">
        <v>18</v>
      </c>
      <c r="E97" s="27" t="s">
        <v>63</v>
      </c>
      <c r="F97" s="27" t="s">
        <v>64</v>
      </c>
      <c r="H97" s="22"/>
      <c r="I97" s="22"/>
    </row>
    <row r="98" spans="1:10" ht="28.8" x14ac:dyDescent="0.3">
      <c r="A98" s="19" t="s">
        <v>15</v>
      </c>
      <c r="B98" s="19" t="s">
        <v>20</v>
      </c>
      <c r="C98" s="19" t="s">
        <v>11</v>
      </c>
      <c r="D98" s="19" t="s">
        <v>6</v>
      </c>
      <c r="E98" s="35" t="s">
        <v>0</v>
      </c>
      <c r="F98" s="36" t="s">
        <v>65</v>
      </c>
      <c r="G98" s="24"/>
      <c r="H98" s="20" t="s">
        <v>66</v>
      </c>
      <c r="I98" s="20" t="s">
        <v>67</v>
      </c>
    </row>
    <row r="99" spans="1:10" x14ac:dyDescent="0.3">
      <c r="A99" s="1" t="s">
        <v>68</v>
      </c>
      <c r="B99" s="1" t="s">
        <v>25</v>
      </c>
      <c r="C99" s="1">
        <v>25</v>
      </c>
      <c r="D99" s="18" t="s">
        <v>8</v>
      </c>
      <c r="E99" s="6">
        <f>$C$28</f>
        <v>-9.9990000999817932E-2</v>
      </c>
      <c r="F99" s="6">
        <f>C99/1000000*$C$96*E99*100</f>
        <v>-4.9995000499908964E-3</v>
      </c>
      <c r="H99" s="6">
        <f>ABS(F99)</f>
        <v>4.9995000499908964E-3</v>
      </c>
      <c r="I99" s="15">
        <f>F99^2</f>
        <v>2.4995000749858977E-5</v>
      </c>
      <c r="J99" s="2" t="s">
        <v>4</v>
      </c>
    </row>
    <row r="100" spans="1:10" x14ac:dyDescent="0.3">
      <c r="A100" s="1" t="s">
        <v>16</v>
      </c>
      <c r="B100" s="1" t="s">
        <v>26</v>
      </c>
      <c r="C100" s="1">
        <v>25</v>
      </c>
      <c r="D100" s="18" t="s">
        <v>8</v>
      </c>
      <c r="E100" s="6">
        <f>$C$32</f>
        <v>8.8817834621224279E-2</v>
      </c>
      <c r="F100" s="6">
        <f>C100/1000000*$C$96*E100*100</f>
        <v>4.4408917310612139E-3</v>
      </c>
      <c r="G100" s="2"/>
      <c r="H100" s="6">
        <f>ABS(F100)</f>
        <v>4.4408917310612139E-3</v>
      </c>
      <c r="I100" s="15">
        <f>F100^2</f>
        <v>1.9721519367007866E-5</v>
      </c>
      <c r="J100" s="2" t="s">
        <v>4</v>
      </c>
    </row>
    <row r="101" spans="1:10" x14ac:dyDescent="0.3">
      <c r="A101" s="1" t="s">
        <v>16</v>
      </c>
      <c r="B101" s="1" t="s">
        <v>34</v>
      </c>
      <c r="C101" s="1">
        <v>25</v>
      </c>
      <c r="D101" s="18" t="s">
        <v>8</v>
      </c>
      <c r="E101" s="6">
        <f>$C$36</f>
        <v>1.111000011100316E-2</v>
      </c>
      <c r="F101" s="6">
        <f>C101/1000000*$C$96*E101*100</f>
        <v>5.5550000555015799E-4</v>
      </c>
      <c r="G101" s="2"/>
      <c r="H101" s="6">
        <f>ABS(F101)</f>
        <v>5.5550000555015799E-4</v>
      </c>
      <c r="I101" s="15">
        <f>F101^2</f>
        <v>3.0858025616622556E-7</v>
      </c>
      <c r="J101" s="2" t="s">
        <v>4</v>
      </c>
    </row>
    <row r="102" spans="1:10" x14ac:dyDescent="0.3">
      <c r="A102" s="1" t="s">
        <v>16</v>
      </c>
      <c r="B102" s="1" t="s">
        <v>70</v>
      </c>
      <c r="C102" s="1">
        <v>25</v>
      </c>
      <c r="D102" s="18" t="s">
        <v>8</v>
      </c>
      <c r="E102" s="6">
        <f>$C$40</f>
        <v>0.99999999999984035</v>
      </c>
      <c r="F102" s="6">
        <f>C102/1000000*$C$96*E102*100</f>
        <v>4.9999999999992023E-2</v>
      </c>
      <c r="G102" s="2"/>
      <c r="H102" s="6">
        <f>ABS(F102)</f>
        <v>4.9999999999992023E-2</v>
      </c>
      <c r="I102" s="15">
        <f>F102^2</f>
        <v>2.4999999999992025E-3</v>
      </c>
      <c r="J102" s="2" t="s">
        <v>4</v>
      </c>
    </row>
    <row r="104" spans="1:10" x14ac:dyDescent="0.3">
      <c r="E104" s="1"/>
      <c r="F104" s="1"/>
      <c r="H104" s="27" t="s">
        <v>22</v>
      </c>
      <c r="I104" s="23" t="s">
        <v>23</v>
      </c>
    </row>
    <row r="105" spans="1:10" x14ac:dyDescent="0.3">
      <c r="E105" s="1"/>
      <c r="F105" s="1"/>
      <c r="H105" s="6">
        <f>SUM(H99:H103)</f>
        <v>5.9995891786594292E-2</v>
      </c>
      <c r="I105" s="6">
        <f>SQRT(SUM(I99:I103))</f>
        <v>5.0448241796639808E-2</v>
      </c>
    </row>
    <row r="107" spans="1:10" x14ac:dyDescent="0.3">
      <c r="G107" s="33" t="s">
        <v>77</v>
      </c>
      <c r="H107" s="34">
        <f>H105+H94</f>
        <v>1.25991372751848</v>
      </c>
      <c r="I107" s="34">
        <f>I105+I94</f>
        <v>1.0594130777294357</v>
      </c>
    </row>
    <row r="111" spans="1:10" x14ac:dyDescent="0.3">
      <c r="A111" s="14" t="s">
        <v>73</v>
      </c>
      <c r="B111" s="14"/>
      <c r="C111" s="14"/>
      <c r="D111" s="14"/>
      <c r="E111" s="14"/>
      <c r="F111" s="14"/>
      <c r="G111" s="14"/>
      <c r="H111" s="14"/>
    </row>
    <row r="112" spans="1:10" x14ac:dyDescent="0.3">
      <c r="A112" t="s">
        <v>84</v>
      </c>
    </row>
    <row r="113" spans="1:10" x14ac:dyDescent="0.3">
      <c r="A113" t="s">
        <v>83</v>
      </c>
    </row>
    <row r="114" spans="1:10" ht="28.8" x14ac:dyDescent="0.3">
      <c r="A114" s="7" t="s">
        <v>7</v>
      </c>
      <c r="B114" s="25" t="s">
        <v>17</v>
      </c>
      <c r="C114" s="25" t="s">
        <v>18</v>
      </c>
      <c r="E114" s="27" t="s">
        <v>63</v>
      </c>
      <c r="F114" s="27" t="s">
        <v>64</v>
      </c>
      <c r="H114" s="22" t="s">
        <v>29</v>
      </c>
      <c r="I114" s="22" t="s">
        <v>28</v>
      </c>
    </row>
    <row r="115" spans="1:10" ht="28.8" x14ac:dyDescent="0.3">
      <c r="A115" s="19" t="s">
        <v>15</v>
      </c>
      <c r="B115" s="19" t="s">
        <v>20</v>
      </c>
      <c r="C115" s="21" t="s">
        <v>11</v>
      </c>
      <c r="D115" s="19" t="s">
        <v>6</v>
      </c>
      <c r="E115" s="35" t="s">
        <v>0</v>
      </c>
      <c r="F115" s="36" t="s">
        <v>80</v>
      </c>
      <c r="G115" s="24"/>
      <c r="H115" s="20" t="s">
        <v>66</v>
      </c>
      <c r="I115" s="20" t="s">
        <v>67</v>
      </c>
    </row>
    <row r="116" spans="1:10" x14ac:dyDescent="0.3">
      <c r="A116" s="1" t="s">
        <v>68</v>
      </c>
      <c r="B116" s="1" t="s">
        <v>13</v>
      </c>
      <c r="C116" s="10">
        <v>1</v>
      </c>
      <c r="D116" s="18" t="s">
        <v>4</v>
      </c>
      <c r="E116" s="6">
        <f>$C$46</f>
        <v>-9.9990000999916617E-2</v>
      </c>
      <c r="F116" s="6">
        <f>C116*E116</f>
        <v>-9.9990000999916617E-2</v>
      </c>
      <c r="G116" s="2"/>
      <c r="H116" s="6">
        <f>ABS(F116)</f>
        <v>9.9990000999916617E-2</v>
      </c>
      <c r="I116" s="15">
        <f>F116^2</f>
        <v>9.9980002999633267E-3</v>
      </c>
      <c r="J116" s="2" t="s">
        <v>4</v>
      </c>
    </row>
    <row r="117" spans="1:10" x14ac:dyDescent="0.3">
      <c r="A117" s="1" t="s">
        <v>16</v>
      </c>
      <c r="B117" s="1" t="s">
        <v>14</v>
      </c>
      <c r="C117" s="10">
        <v>1</v>
      </c>
      <c r="D117" s="18" t="s">
        <v>4</v>
      </c>
      <c r="E117" s="6">
        <f>$C$50</f>
        <v>-0.79936051159068544</v>
      </c>
      <c r="F117" s="6">
        <f>C117*E117</f>
        <v>-0.79936051159068544</v>
      </c>
      <c r="G117" s="2"/>
      <c r="H117" s="6">
        <f>ABS(F117)</f>
        <v>0.79936051159068544</v>
      </c>
      <c r="I117" s="15">
        <f>F117^2</f>
        <v>0.63897722749052233</v>
      </c>
      <c r="J117" s="2" t="s">
        <v>4</v>
      </c>
    </row>
    <row r="118" spans="1:10" x14ac:dyDescent="0.3">
      <c r="A118" s="1" t="s">
        <v>16</v>
      </c>
      <c r="B118" s="1" t="s">
        <v>33</v>
      </c>
      <c r="C118" s="10">
        <v>1</v>
      </c>
      <c r="D118" s="18" t="s">
        <v>4</v>
      </c>
      <c r="E118" s="6">
        <f>$C$54</f>
        <v>0.89991000899902751</v>
      </c>
      <c r="F118" s="6">
        <f>C118*E118</f>
        <v>0.89991000899902751</v>
      </c>
      <c r="G118" s="2"/>
      <c r="H118" s="6">
        <f>ABS(F118)</f>
        <v>0.89991000899902751</v>
      </c>
      <c r="I118" s="15">
        <f>F118^2</f>
        <v>0.80983802429662977</v>
      </c>
      <c r="J118" s="2" t="s">
        <v>4</v>
      </c>
    </row>
    <row r="119" spans="1:10" x14ac:dyDescent="0.3">
      <c r="A119" s="1" t="s">
        <v>16</v>
      </c>
      <c r="B119" s="1" t="s">
        <v>71</v>
      </c>
      <c r="C119" s="10">
        <v>1</v>
      </c>
      <c r="D119" s="18" t="s">
        <v>4</v>
      </c>
      <c r="E119" s="6">
        <f>$C$58</f>
        <v>0.99999999999988987</v>
      </c>
      <c r="F119" s="6">
        <f>C119*E119</f>
        <v>0.99999999999988987</v>
      </c>
      <c r="G119" s="2"/>
      <c r="H119" s="6">
        <f>ABS(F119)</f>
        <v>0.99999999999988987</v>
      </c>
      <c r="I119" s="15">
        <f>F119^2</f>
        <v>0.99999999999977973</v>
      </c>
      <c r="J119" s="2" t="s">
        <v>4</v>
      </c>
    </row>
    <row r="121" spans="1:10" x14ac:dyDescent="0.3">
      <c r="H121" s="27" t="s">
        <v>22</v>
      </c>
      <c r="I121" s="23" t="s">
        <v>23</v>
      </c>
    </row>
    <row r="122" spans="1:10" x14ac:dyDescent="0.3">
      <c r="H122" s="6">
        <f>SUM(H116:H120)</f>
        <v>2.7992605215895194</v>
      </c>
      <c r="I122" s="6">
        <f>SQRT(SUM(I116:I120))</f>
        <v>1.568060347080716</v>
      </c>
    </row>
    <row r="124" spans="1:10" x14ac:dyDescent="0.3">
      <c r="A124" s="17" t="s">
        <v>12</v>
      </c>
      <c r="B124" s="26" t="s">
        <v>27</v>
      </c>
      <c r="C124" s="10">
        <v>20</v>
      </c>
    </row>
    <row r="125" spans="1:10" x14ac:dyDescent="0.3">
      <c r="A125" s="7" t="s">
        <v>21</v>
      </c>
      <c r="B125" s="25" t="s">
        <v>17</v>
      </c>
      <c r="C125" s="25" t="s">
        <v>18</v>
      </c>
      <c r="E125" s="27" t="s">
        <v>63</v>
      </c>
      <c r="F125" s="27" t="s">
        <v>64</v>
      </c>
      <c r="H125" s="22"/>
      <c r="I125" s="22"/>
    </row>
    <row r="126" spans="1:10" ht="28.8" x14ac:dyDescent="0.3">
      <c r="A126" s="19" t="s">
        <v>15</v>
      </c>
      <c r="B126" s="19" t="s">
        <v>20</v>
      </c>
      <c r="C126" s="19" t="s">
        <v>11</v>
      </c>
      <c r="D126" s="19" t="s">
        <v>6</v>
      </c>
      <c r="E126" s="35" t="s">
        <v>0</v>
      </c>
      <c r="F126" s="36" t="s">
        <v>65</v>
      </c>
      <c r="G126" s="24"/>
      <c r="H126" s="20" t="s">
        <v>66</v>
      </c>
      <c r="I126" s="20" t="s">
        <v>67</v>
      </c>
    </row>
    <row r="127" spans="1:10" x14ac:dyDescent="0.3">
      <c r="A127" s="1" t="s">
        <v>68</v>
      </c>
      <c r="B127" s="1" t="s">
        <v>25</v>
      </c>
      <c r="C127" s="1">
        <v>25</v>
      </c>
      <c r="D127" s="18" t="s">
        <v>8</v>
      </c>
      <c r="E127" s="6">
        <f>$C$46</f>
        <v>-9.9990000999916617E-2</v>
      </c>
      <c r="F127" s="6">
        <f>C127/1000000*$C$96*E127*100</f>
        <v>-4.9995000499958309E-3</v>
      </c>
      <c r="H127" s="6">
        <f>ABS(F127)</f>
        <v>4.9995000499958309E-3</v>
      </c>
      <c r="I127" s="15">
        <f>F127^2</f>
        <v>2.4995000749908315E-5</v>
      </c>
      <c r="J127" s="2" t="s">
        <v>4</v>
      </c>
    </row>
    <row r="128" spans="1:10" x14ac:dyDescent="0.3">
      <c r="A128" s="1" t="s">
        <v>16</v>
      </c>
      <c r="B128" s="1" t="s">
        <v>26</v>
      </c>
      <c r="C128" s="1">
        <v>25</v>
      </c>
      <c r="D128" s="18" t="s">
        <v>8</v>
      </c>
      <c r="E128" s="6">
        <f>$C$50</f>
        <v>-0.79936051159068544</v>
      </c>
      <c r="F128" s="6">
        <f>C128/1000000*$C$96*E128*100</f>
        <v>-3.9968025579534272E-2</v>
      </c>
      <c r="G128" s="2"/>
      <c r="H128" s="6">
        <f>ABS(F128)</f>
        <v>3.9968025579534272E-2</v>
      </c>
      <c r="I128" s="15">
        <f>F128^2</f>
        <v>1.5974430687263059E-3</v>
      </c>
      <c r="J128" s="2" t="s">
        <v>4</v>
      </c>
    </row>
    <row r="129" spans="1:10" x14ac:dyDescent="0.3">
      <c r="A129" s="1" t="s">
        <v>16</v>
      </c>
      <c r="B129" s="1" t="s">
        <v>34</v>
      </c>
      <c r="C129" s="1">
        <v>25</v>
      </c>
      <c r="D129" s="18" t="s">
        <v>8</v>
      </c>
      <c r="E129" s="6">
        <f>$C$54</f>
        <v>0.89991000899902751</v>
      </c>
      <c r="F129" s="6">
        <f>C129/1000000*$C$96*E129*100</f>
        <v>4.4995500449951376E-2</v>
      </c>
      <c r="G129" s="2"/>
      <c r="H129" s="6">
        <f>ABS(F129)</f>
        <v>4.4995500449951376E-2</v>
      </c>
      <c r="I129" s="15">
        <f>F129^2</f>
        <v>2.0245950607415742E-3</v>
      </c>
      <c r="J129" s="2" t="s">
        <v>4</v>
      </c>
    </row>
    <row r="130" spans="1:10" x14ac:dyDescent="0.3">
      <c r="A130" s="1" t="s">
        <v>16</v>
      </c>
      <c r="B130" s="1" t="s">
        <v>70</v>
      </c>
      <c r="C130" s="1">
        <v>25</v>
      </c>
      <c r="D130" s="18" t="s">
        <v>8</v>
      </c>
      <c r="E130" s="6">
        <f>$C$58</f>
        <v>0.99999999999988987</v>
      </c>
      <c r="F130" s="6">
        <f>C130/1000000*$C$96*E130*100</f>
        <v>4.9999999999994493E-2</v>
      </c>
      <c r="G130" s="2"/>
      <c r="H130" s="6">
        <f>ABS(F130)</f>
        <v>4.9999999999994493E-2</v>
      </c>
      <c r="I130" s="15">
        <f>F130^2</f>
        <v>2.4999999999994493E-3</v>
      </c>
      <c r="J130" s="2" t="s">
        <v>4</v>
      </c>
    </row>
    <row r="132" spans="1:10" x14ac:dyDescent="0.3">
      <c r="E132" s="1"/>
      <c r="F132" s="1"/>
      <c r="H132" s="27" t="s">
        <v>22</v>
      </c>
      <c r="I132" s="23" t="s">
        <v>23</v>
      </c>
    </row>
    <row r="133" spans="1:10" x14ac:dyDescent="0.3">
      <c r="E133" s="1"/>
      <c r="F133" s="1"/>
      <c r="H133" s="6">
        <f>SUM(H127:H131)</f>
        <v>0.13996302607947597</v>
      </c>
      <c r="I133" s="6">
        <f>SQRT(SUM(I127:I131))</f>
        <v>7.8403017354035792E-2</v>
      </c>
    </row>
    <row r="135" spans="1:10" x14ac:dyDescent="0.3">
      <c r="G135" s="33" t="s">
        <v>77</v>
      </c>
      <c r="H135" s="34">
        <f>H133+H122</f>
        <v>2.9392235476689956</v>
      </c>
      <c r="I135" s="34">
        <f>I133+I122</f>
        <v>1.6464633644347517</v>
      </c>
    </row>
  </sheetData>
  <pageMargins left="0.7" right="0.7" top="0.75" bottom="0.75" header="0.3" footer="0.3"/>
  <pageSetup orientation="portrait" verticalDpi="0" r:id="rId1"/>
  <headerFooter>
    <oddHeader>&amp;C&amp;A&amp;R&amp;P of &amp;N</oddHeader>
    <oddFooter>&amp;C&amp;F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35AB4678C18C41A30B1694A3B3C417" ma:contentTypeVersion="2" ma:contentTypeDescription="Create a new document." ma:contentTypeScope="" ma:versionID="624ca64b9b34de73a59f1e484dfb0fab">
  <xsd:schema xmlns:xsd="http://www.w3.org/2001/XMLSchema" xmlns:p="http://schemas.microsoft.com/office/2006/metadata/properties" xmlns:ns2="45bbbaaf-9dd8-4326-8340-45c2a5cc5eed" targetNamespace="http://schemas.microsoft.com/office/2006/metadata/properties" ma:root="true" ma:fieldsID="82c14b6452cec9647633edb079a38ed2" ns2:_="">
    <xsd:import namespace="45bbbaaf-9dd8-4326-8340-45c2a5cc5eed"/>
    <xsd:element name="properties">
      <xsd:complexType>
        <xsd:sequence>
          <xsd:element name="documentManagement">
            <xsd:complexType>
              <xsd:all>
                <xsd:element ref="ns2:Description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5bbbaaf-9dd8-4326-8340-45c2a5cc5eed" elementFormDefault="qualified">
    <xsd:import namespace="http://schemas.microsoft.com/office/2006/documentManagement/types"/>
    <xsd:element name="Description0" ma:index="1" ma:displayName="Description" ma:default="" ma:internalName="Description0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2" ma:displayName="Title"/>
        <xsd:element ref="dc:subject" minOccurs="0" maxOccurs="1" ma:index="9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escription0 xmlns="45bbbaaf-9dd8-4326-8340-45c2a5cc5eed">Excel, Estimate, Gain, Offset, Errors, sensitivity, resistor, tolerance, offset voltage, bias current, temperature drift </Description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07564-A151-47B0-A502-154A42E46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bbaaf-9dd8-4326-8340-45c2a5cc5ee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FB21F30-1DDE-4518-9D25-5BBAC8FB611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45bbbaaf-9dd8-4326-8340-45c2a5cc5eed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2707E48-D095-4DC8-8AEF-4F92FE558C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string errors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Estimate Gain and Offset Errors of a Circuit Block</dc:title>
  <dc:subject/>
  <dc:creator/>
  <cp:lastModifiedBy/>
  <dcterms:created xsi:type="dcterms:W3CDTF">2006-09-16T00:00:00Z</dcterms:created>
  <dcterms:modified xsi:type="dcterms:W3CDTF">2026-08-15T14:07:36Z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0x010100CB35AB4678C18C41A30B1694A3B3C417</vt:lpwstr>
  </property>
</Properties>
</file>