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codeName="ThisWorkbook" defaultThemeVersion="124226"/>
  <xr:revisionPtr revIDLastSave="0" documentId="13_ncr:1_{0A1A191E-3247-4A36-B39B-69B24CBBF591}" xr6:coauthVersionLast="47" xr6:coauthVersionMax="47" xr10:uidLastSave="{00000000-0000-0000-0000-000000000000}"/>
  <bookViews>
    <workbookView xWindow="-108" yWindow="-108" windowWidth="16608" windowHeight="8712" xr2:uid="{00000000-000D-0000-FFFF-FFFF00000000}"/>
  </bookViews>
  <sheets>
    <sheet name="Amp_Non_Calc" sheetId="8" r:id="rId1"/>
    <sheet name="Amp_Inv_Calc" sheetId="11" r:id="rId2"/>
    <sheet name="Offset Study Errors" sheetId="9" r:id="rId3"/>
    <sheet name="Gain Study Errors" sheetId="10" r:id="rId4"/>
  </sheets>
  <calcPr calcId="191029"/>
</workbook>
</file>

<file path=xl/calcChain.xml><?xml version="1.0" encoding="utf-8"?>
<calcChain xmlns="http://schemas.openxmlformats.org/spreadsheetml/2006/main">
  <c r="C34" i="11" l="1"/>
  <c r="C33" i="11"/>
  <c r="C38" i="11"/>
  <c r="C37" i="11"/>
  <c r="C23" i="11"/>
  <c r="H39" i="9" s="1"/>
  <c r="I39" i="9" s="1"/>
  <c r="C23" i="8"/>
  <c r="C12" i="11"/>
  <c r="J41" i="9" s="1"/>
  <c r="C27" i="11"/>
  <c r="H27" i="9" s="1"/>
  <c r="I27" i="9" s="1"/>
  <c r="C25" i="11"/>
  <c r="H26" i="9" l="1"/>
  <c r="I26" i="9" s="1"/>
  <c r="H40" i="9"/>
  <c r="I40" i="9" s="1"/>
  <c r="C35" i="11"/>
  <c r="H37" i="10" s="1"/>
  <c r="I37" i="10" s="1"/>
  <c r="M37" i="10" s="1"/>
  <c r="D12" i="10" s="1"/>
  <c r="H41" i="9"/>
  <c r="I41" i="9" s="1"/>
  <c r="J25" i="9"/>
  <c r="J26" i="9"/>
  <c r="J27" i="9"/>
  <c r="J39" i="9"/>
  <c r="J40" i="9"/>
  <c r="H25" i="9"/>
  <c r="I25" i="9" s="1"/>
  <c r="K25" i="9" s="1"/>
  <c r="M25" i="9" s="1"/>
  <c r="H24" i="10"/>
  <c r="I24" i="10" s="1"/>
  <c r="M24" i="10" s="1"/>
  <c r="K39" i="9"/>
  <c r="M39" i="9" s="1"/>
  <c r="K40" i="9"/>
  <c r="M40" i="9" s="1"/>
  <c r="K41" i="9"/>
  <c r="M41" i="9" s="1"/>
  <c r="K26" i="9"/>
  <c r="M26" i="9" s="1"/>
  <c r="K27" i="9"/>
  <c r="M27" i="9" s="1"/>
  <c r="C39" i="11"/>
  <c r="C16" i="11"/>
  <c r="H38" i="10" l="1"/>
  <c r="I38" i="10" s="1"/>
  <c r="M38" i="10" s="1"/>
  <c r="M39" i="10" s="1"/>
  <c r="D13" i="10" s="1"/>
  <c r="H25" i="10"/>
  <c r="I25" i="10" s="1"/>
  <c r="M25" i="10" s="1"/>
  <c r="M26" i="10" s="1"/>
  <c r="C13" i="10" s="1"/>
  <c r="E13" i="10" s="1"/>
  <c r="M42" i="9"/>
  <c r="D13" i="9" s="1"/>
  <c r="M28" i="9"/>
  <c r="C13" i="9" s="1"/>
  <c r="E13" i="9" l="1"/>
  <c r="C27" i="8"/>
  <c r="H36" i="9" s="1"/>
  <c r="C25" i="8"/>
  <c r="H35" i="9" s="1"/>
  <c r="H22" i="9" l="1"/>
  <c r="H21" i="9"/>
  <c r="I21" i="9" l="1"/>
  <c r="C12" i="8"/>
  <c r="C38" i="8"/>
  <c r="C37" i="8"/>
  <c r="C34" i="8"/>
  <c r="C33" i="8"/>
  <c r="I36" i="9" l="1"/>
  <c r="C16" i="8"/>
  <c r="I35" i="9"/>
  <c r="C35" i="8"/>
  <c r="C39" i="8"/>
  <c r="J36" i="9"/>
  <c r="J35" i="9"/>
  <c r="J34" i="9"/>
  <c r="J22" i="9"/>
  <c r="J21" i="9"/>
  <c r="K21" i="9" s="1"/>
  <c r="J20" i="9"/>
  <c r="I22" i="9"/>
  <c r="K36" i="9" l="1"/>
  <c r="K22" i="9"/>
  <c r="M22" i="9" s="1"/>
  <c r="K35" i="9"/>
  <c r="M35" i="9" s="1"/>
  <c r="M21" i="9"/>
  <c r="H34" i="9"/>
  <c r="I34" i="9" s="1"/>
  <c r="K34" i="9" s="1"/>
  <c r="M34" i="9" s="1"/>
  <c r="H20" i="9"/>
  <c r="I20" i="9" s="1"/>
  <c r="K20" i="9" s="1"/>
  <c r="H33" i="10"/>
  <c r="I33" i="10" s="1"/>
  <c r="H20" i="10"/>
  <c r="I20" i="10" s="1"/>
  <c r="H34" i="10"/>
  <c r="I34" i="10" s="1"/>
  <c r="H21" i="10"/>
  <c r="I21" i="10" s="1"/>
  <c r="M36" i="9" l="1"/>
  <c r="M21" i="10"/>
  <c r="M34" i="10"/>
  <c r="M20" i="10"/>
  <c r="M33" i="10"/>
  <c r="M20" i="9"/>
  <c r="M23" i="9" s="1"/>
  <c r="C12" i="9" s="1"/>
  <c r="M35" i="10" l="1"/>
  <c r="M22" i="10"/>
  <c r="C12" i="10" s="1"/>
  <c r="E12" i="10" s="1"/>
  <c r="M37" i="9"/>
  <c r="D12" i="9" s="1"/>
  <c r="E12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1" authorId="0" shapeId="0" xr:uid="{3A63F334-0E24-4F17-8659-4C5FD65877E9}">
      <text>
        <r>
          <rPr>
            <sz val="9"/>
            <color indexed="81"/>
            <rFont val="Tahoma"/>
            <family val="2"/>
          </rPr>
          <t>Total Error = 
 Initial Error + Drift Error</t>
        </r>
      </text>
    </comment>
    <comment ref="H18" authorId="0" shapeId="0" xr:uid="{82497180-50F3-40CA-ADA9-A7F9C414BFF3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L23" authorId="0" shapeId="0" xr:uid="{D894FBDE-B010-45E1-8C2B-B86168D61D57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L28" authorId="0" shapeId="0" xr:uid="{A19A46D0-4399-4F03-8263-26C48A4B9B41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H32" authorId="0" shapeId="0" xr:uid="{855B6C22-6A02-4CE8-A98F-A6CF28B79D56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L37" authorId="0" shapeId="0" xr:uid="{548B739C-ACE6-4584-932A-6BEA012A30E5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L42" authorId="0" shapeId="0" xr:uid="{026B6EDF-2C37-44B0-9349-B0270C97121C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1" authorId="0" shapeId="0" xr:uid="{83633B8E-1914-4309-9A1C-CAD3F2CCE554}">
      <text>
        <r>
          <rPr>
            <sz val="9"/>
            <color indexed="81"/>
            <rFont val="Tahoma"/>
            <family val="2"/>
          </rPr>
          <t>Total Error = 
 Initial Error + Drift Error</t>
        </r>
      </text>
    </comment>
    <comment ref="H18" authorId="0" shapeId="0" xr:uid="{0889762C-3154-49E5-B145-6CD8A84476F0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L22" authorId="0" shapeId="0" xr:uid="{73E3496F-A8A9-4954-93C6-3F4F7F42D19D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L26" authorId="0" shapeId="0" xr:uid="{A4600083-B811-4A0A-9539-31F02C7DA6B1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H31" authorId="0" shapeId="0" xr:uid="{46DC78B2-93E5-40FF-A560-3749C40FFF72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L35" authorId="0" shapeId="0" xr:uid="{30AE8D1A-0E26-4FFA-B8B8-87A5BD3C59B6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L39" authorId="0" shapeId="0" xr:uid="{118CBD2F-F4FE-4A2E-9C94-8A49B9A62561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</commentList>
</comments>
</file>

<file path=xl/sharedStrings.xml><?xml version="1.0" encoding="utf-8"?>
<sst xmlns="http://schemas.openxmlformats.org/spreadsheetml/2006/main" count="366" uniqueCount="116">
  <si>
    <t>S</t>
  </si>
  <si>
    <t>R1</t>
  </si>
  <si>
    <t>R2</t>
  </si>
  <si>
    <t>K</t>
  </si>
  <si>
    <t>K'</t>
  </si>
  <si>
    <t>V</t>
  </si>
  <si>
    <t>Signal Gain</t>
  </si>
  <si>
    <t>OFFSET ERRORS</t>
  </si>
  <si>
    <t>GAIN ERRORS</t>
  </si>
  <si>
    <t>%</t>
  </si>
  <si>
    <t>ohms</t>
  </si>
  <si>
    <t>K is the circuit gain</t>
  </si>
  <si>
    <r>
      <t>S =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K/K) /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R/R)    = ((K'-K)/K) / 0.01</t>
    </r>
  </si>
  <si>
    <t>A</t>
  </si>
  <si>
    <t>unit</t>
  </si>
  <si>
    <t>Initial Errors</t>
  </si>
  <si>
    <t>ppm/C</t>
  </si>
  <si>
    <t>V/C</t>
  </si>
  <si>
    <t>A/C</t>
  </si>
  <si>
    <t>Enter values</t>
  </si>
  <si>
    <t>Calc results</t>
  </si>
  <si>
    <t>e</t>
  </si>
  <si>
    <t>Temp Change</t>
  </si>
  <si>
    <t>R1 Tol</t>
  </si>
  <si>
    <t>R2 Tol</t>
  </si>
  <si>
    <t>S = 0.5% means that a 1% change in the device causes a 0.5% change in the signal gain.</t>
  </si>
  <si>
    <r>
      <t>S =(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K/K)/(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R/R)   Sensitivity of K to a change in R</t>
    </r>
  </si>
  <si>
    <t>Gain Sensitivity</t>
  </si>
  <si>
    <t>Block</t>
  </si>
  <si>
    <t>"</t>
  </si>
  <si>
    <t>Circuit Block</t>
  </si>
  <si>
    <t>R2/R1+1</t>
  </si>
  <si>
    <t xml:space="preserve">((K'-K)/K) / 0.01 </t>
  </si>
  <si>
    <t>K = vo/vs    Signal Gain</t>
  </si>
  <si>
    <t>SPECIFICATIONS AND RESULTS</t>
  </si>
  <si>
    <t>OFFSET SENSITIVITY</t>
  </si>
  <si>
    <t>GAIN SENSITIVITY</t>
  </si>
  <si>
    <t>Offset Sensitivity</t>
  </si>
  <si>
    <t>Error Source</t>
  </si>
  <si>
    <t>Error Value</t>
  </si>
  <si>
    <t>abs(ΔK/K)</t>
  </si>
  <si>
    <t>S   (How does each error source contribute to a signal Gain error)</t>
  </si>
  <si>
    <t>Offset Error RTI</t>
  </si>
  <si>
    <t>Components</t>
  </si>
  <si>
    <t>Name</t>
  </si>
  <si>
    <t>RS</t>
  </si>
  <si>
    <t>abs(ΔVoffset_rti)</t>
  </si>
  <si>
    <t>Drift Errors</t>
  </si>
  <si>
    <t>U1 voff</t>
  </si>
  <si>
    <t>R2/(R1*1.01)+1</t>
  </si>
  <si>
    <t>(R2*1.01)/R1+1</t>
  </si>
  <si>
    <t xml:space="preserve">                 Similarly, a 0.1% change in R causes a 0.05% change in the K.</t>
  </si>
  <si>
    <t>Full-Scale Signals</t>
  </si>
  <si>
    <t>WCA Total</t>
  </si>
  <si>
    <t xml:space="preserve">K' is the gain with a 1% tol to calc S. </t>
  </si>
  <si>
    <t>Circuit, Gains, Levels</t>
  </si>
  <si>
    <t>Part</t>
  </si>
  <si>
    <t>RES001</t>
  </si>
  <si>
    <t>R_Tol</t>
  </si>
  <si>
    <t>R_TC</t>
  </si>
  <si>
    <t>R1 TC</t>
  </si>
  <si>
    <t>R2 TC</t>
  </si>
  <si>
    <t>voff</t>
  </si>
  <si>
    <t>U1 voff TC</t>
  </si>
  <si>
    <t>voff_TC</t>
  </si>
  <si>
    <t>S, Analysis Node</t>
  </si>
  <si>
    <t>S, vo</t>
  </si>
  <si>
    <t>vo</t>
  </si>
  <si>
    <t>vo/vin = R2/R1 + 1</t>
  </si>
  <si>
    <t>vin</t>
  </si>
  <si>
    <t>vo_FS = vin_FS * K</t>
  </si>
  <si>
    <t>Analysis Node</t>
  </si>
  <si>
    <t>Va</t>
  </si>
  <si>
    <t>Gain from input to analysis node</t>
  </si>
  <si>
    <t>Ka = Va/vin</t>
  </si>
  <si>
    <t>ΔVoffset_rti = 
ΔVo / Ka</t>
  </si>
  <si>
    <t>Offset Error
at Analysis Node</t>
  </si>
  <si>
    <t>ΔVoffset = e*ΔT*S
(V)</t>
  </si>
  <si>
    <t>ΔVoffset = e*S
(V)</t>
  </si>
  <si>
    <t xml:space="preserve">ΔK/K = e*ΔT*S
(%) </t>
  </si>
  <si>
    <r>
      <rPr>
        <i/>
        <sz val="11"/>
        <color theme="1"/>
        <rFont val="Calibri"/>
        <family val="2"/>
      </rPr>
      <t>ΔK/K</t>
    </r>
    <r>
      <rPr>
        <i/>
        <sz val="11"/>
        <color theme="1"/>
        <rFont val="Calibri"/>
        <family val="2"/>
        <scheme val="minor"/>
      </rPr>
      <t xml:space="preserve"> = e*S
(%)</t>
    </r>
  </si>
  <si>
    <t>Gain Error
at Analysis Node</t>
  </si>
  <si>
    <t>S   (How does each error source contribute to an Offset error at Analysis Node)</t>
  </si>
  <si>
    <t>Calculate Gains, Levels, Sensitivities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</si>
  <si>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T</t>
    </r>
  </si>
  <si>
    <t>Worst Case Analysis</t>
  </si>
  <si>
    <t>Max input signal</t>
  </si>
  <si>
    <t>U1 ib</t>
  </si>
  <si>
    <t>S = vo / ib = Rs*(R2/R1+1) - R2</t>
  </si>
  <si>
    <t>U1 iboff</t>
  </si>
  <si>
    <t>S = vo / iboff = 1/2*(Rs*(R2/R1+1) + R2)</t>
  </si>
  <si>
    <t>ib</t>
  </si>
  <si>
    <t>iboff</t>
  </si>
  <si>
    <t>ib_TC</t>
  </si>
  <si>
    <t>iboff_TC</t>
  </si>
  <si>
    <t>U1 ib TC</t>
  </si>
  <si>
    <t>U1 iboff TC</t>
  </si>
  <si>
    <t>Drift, Noise Errors</t>
  </si>
  <si>
    <t>OP002</t>
  </si>
  <si>
    <t>vo/vin = -R2/R1</t>
  </si>
  <si>
    <t>S = vo / voff = R2/R1+1</t>
  </si>
  <si>
    <t>-R2/R1</t>
  </si>
  <si>
    <t>-R2/(R1*1.01)</t>
  </si>
  <si>
    <t>Non-Inv</t>
  </si>
  <si>
    <t>Non Inv</t>
  </si>
  <si>
    <t>Inv</t>
  </si>
  <si>
    <t>Amplifier</t>
  </si>
  <si>
    <t>Initial Error</t>
  </si>
  <si>
    <t>Temp Drift</t>
  </si>
  <si>
    <t>Total Error</t>
  </si>
  <si>
    <t>Offset Errors - Non-Inv vs. Inv Study</t>
  </si>
  <si>
    <t>Gain Errors - Non-Inv vs. Inv Study</t>
  </si>
  <si>
    <t>RESULTS</t>
  </si>
  <si>
    <t>Error Calculations</t>
  </si>
  <si>
    <t>Circuit Calc - Amp 1, Inverting</t>
  </si>
  <si>
    <t>Circuit Calc - Amp 1, Non-Inverting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</si>
</sst>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"/>
    <numFmt numFmtId="166" formatCode="0.0000"/>
    <numFmt numFmtId="167" formatCode="0.00000"/>
    <numFmt numFmtId="168" formatCode="0.0E+00"/>
    <numFmt numFmtId="169" formatCode="0.00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  <xf numFmtId="16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3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0" fontId="3" fillId="4" borderId="0" xfId="0" applyFont="1" applyFill="1"/>
    <xf numFmtId="1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quotePrefix="1"/>
    <xf numFmtId="166" fontId="3" fillId="0" borderId="0" xfId="0" applyNumberFormat="1" applyFont="1" applyAlignment="1">
      <alignment horizontal="center"/>
    </xf>
    <xf numFmtId="9" fontId="0" fillId="0" borderId="0" xfId="2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69" fontId="3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/>
    <xf numFmtId="0" fontId="6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0" fontId="0" fillId="2" borderId="0" xfId="0" quotePrefix="1" applyFill="1" applyAlignment="1">
      <alignment horizontal="center"/>
    </xf>
    <xf numFmtId="0" fontId="6" fillId="0" borderId="0" xfId="0" applyFont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2" fillId="6" borderId="0" xfId="0" applyFont="1" applyFill="1" applyAlignment="1">
      <alignment horizontal="center" wrapText="1"/>
    </xf>
    <xf numFmtId="0" fontId="12" fillId="0" borderId="0" xfId="0" applyFont="1"/>
    <xf numFmtId="3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6" fillId="0" borderId="0" xfId="0" applyFont="1" applyAlignment="1">
      <alignment horizontal="right" wrapText="1"/>
    </xf>
    <xf numFmtId="164" fontId="3" fillId="0" borderId="0" xfId="0" applyNumberFormat="1" applyFont="1" applyAlignment="1">
      <alignment horizontal="center"/>
    </xf>
    <xf numFmtId="0" fontId="3" fillId="3" borderId="0" xfId="0" applyFont="1" applyFill="1" applyAlignment="1">
      <alignment horizontal="center"/>
    </xf>
    <xf numFmtId="2" fontId="0" fillId="7" borderId="0" xfId="0" applyNumberFormat="1" applyFill="1" applyAlignment="1">
      <alignment horizontal="center"/>
    </xf>
    <xf numFmtId="165" fontId="0" fillId="7" borderId="0" xfId="0" applyNumberFormat="1" applyFill="1" applyAlignment="1">
      <alignment horizontal="center"/>
    </xf>
    <xf numFmtId="1" fontId="0" fillId="7" borderId="0" xfId="0" applyNumberFormat="1" applyFill="1" applyAlignment="1">
      <alignment horizontal="center"/>
    </xf>
    <xf numFmtId="2" fontId="3" fillId="0" borderId="0" xfId="0" applyNumberFormat="1" applyFont="1" applyAlignment="1">
      <alignment horizontal="center"/>
    </xf>
    <xf numFmtId="166" fontId="0" fillId="0" borderId="0" xfId="0" applyNumberFormat="1"/>
  </cellXfs>
  <cellStyles count="3">
    <cellStyle name="Normal" xfId="0" builtinId="0"/>
    <cellStyle name="Normal 2" xfId="1" xr:uid="{00000000-0005-0000-0000-000001000000}"/>
    <cellStyle name="Percent" xfId="2" builtinId="5"/>
  </cellStyles>
  <dxfs count="2">
    <dxf>
      <font>
        <color theme="6" tint="-0.24994659260841701"/>
      </font>
    </dxf>
    <dxf>
      <font>
        <color rgb="FFC00000"/>
      </font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127000</xdr:colOff>
      <xdr:row>4</xdr:row>
      <xdr:rowOff>117928</xdr:rowOff>
    </xdr:from>
    <xdr:to>
      <xdr:col>12</xdr:col>
      <xdr:colOff>399143</xdr:colOff>
      <xdr:row>17</xdr:row>
      <xdr:rowOff>165217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AB1C2D-60B3-4082-89A3-C895696E2B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040"/>
        <a:stretch>
          <a:fillRect/>
        </a:stretch>
      </xdr:blipFill>
      <xdr:spPr bwMode="auto">
        <a:xfrm>
          <a:off x="4762500" y="979714"/>
          <a:ext cx="4064000" cy="2405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45356</xdr:colOff>
      <xdr:row>4</xdr:row>
      <xdr:rowOff>36168</xdr:rowOff>
    </xdr:from>
    <xdr:to>
      <xdr:col>13</xdr:col>
      <xdr:colOff>127000</xdr:colOff>
      <xdr:row>17</xdr:row>
      <xdr:rowOff>83457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3217D6-E8F3-F05E-5928-6BC5381C59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218"/>
        <a:stretch>
          <a:fillRect/>
        </a:stretch>
      </xdr:blipFill>
      <xdr:spPr bwMode="auto">
        <a:xfrm>
          <a:off x="4680856" y="897954"/>
          <a:ext cx="4481287" cy="2405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2AD95-2A92-4118-A885-86E6C74B3B0D}">
  <sheetPr>
    <tabColor rgb="FFFFFF99"/>
  </sheetPr>
  <dimension ref="A1:J42"/>
  <sheetViews>
    <sheetView tabSelected="1" zoomScale="70" zoomScaleNormal="70" workbookViewId="0">
      <selection activeCell="A7" sqref="A7"/>
    </sheetView>
  </sheetViews>
  <sheetFormatPr defaultRowHeight="14.4" x14ac:dyDescent="0.3"/>
  <cols>
    <col min="1" max="1" width="15.109375" customWidth="1"/>
    <col min="2" max="2" width="12.21875" customWidth="1"/>
    <col min="3" max="3" width="9.77734375" customWidth="1"/>
    <col min="6" max="6" width="11.77734375" customWidth="1"/>
    <col min="7" max="7" width="10.77734375" customWidth="1"/>
  </cols>
  <sheetData>
    <row r="1" spans="1:8" ht="21" x14ac:dyDescent="0.4">
      <c r="A1" s="40" t="s">
        <v>115</v>
      </c>
      <c r="F1" s="1"/>
    </row>
    <row r="2" spans="1:8" ht="18" x14ac:dyDescent="0.35">
      <c r="A2" s="43" t="s">
        <v>83</v>
      </c>
      <c r="E2" s="3"/>
      <c r="F2" s="2" t="s">
        <v>19</v>
      </c>
    </row>
    <row r="3" spans="1:8" x14ac:dyDescent="0.3">
      <c r="E3" s="4"/>
      <c r="F3" s="2" t="s">
        <v>20</v>
      </c>
      <c r="H3" s="1"/>
    </row>
    <row r="4" spans="1:8" x14ac:dyDescent="0.3">
      <c r="F4" s="1"/>
      <c r="G4" s="1"/>
      <c r="H4" s="1"/>
    </row>
    <row r="5" spans="1:8" x14ac:dyDescent="0.3">
      <c r="A5" s="5" t="s">
        <v>55</v>
      </c>
      <c r="B5" s="5"/>
      <c r="C5" s="5"/>
      <c r="D5" s="5"/>
      <c r="E5" s="5"/>
    </row>
    <row r="7" spans="1:8" x14ac:dyDescent="0.3">
      <c r="A7" t="s">
        <v>43</v>
      </c>
      <c r="B7" s="3" t="s">
        <v>1</v>
      </c>
      <c r="C7" s="44">
        <v>10000</v>
      </c>
      <c r="D7" t="s">
        <v>10</v>
      </c>
    </row>
    <row r="8" spans="1:8" x14ac:dyDescent="0.3">
      <c r="B8" s="3" t="s">
        <v>2</v>
      </c>
      <c r="C8" s="44">
        <v>10000</v>
      </c>
      <c r="D8" t="s">
        <v>10</v>
      </c>
    </row>
    <row r="10" spans="1:8" x14ac:dyDescent="0.3">
      <c r="B10" s="3" t="s">
        <v>45</v>
      </c>
      <c r="C10" s="44">
        <v>0</v>
      </c>
      <c r="D10" t="s">
        <v>10</v>
      </c>
    </row>
    <row r="12" spans="1:8" x14ac:dyDescent="0.3">
      <c r="A12" t="s">
        <v>6</v>
      </c>
      <c r="B12" s="4" t="s">
        <v>3</v>
      </c>
      <c r="C12" s="6">
        <f>$C$8/$C$7+1</f>
        <v>2</v>
      </c>
      <c r="D12" t="s">
        <v>68</v>
      </c>
    </row>
    <row r="15" spans="1:8" x14ac:dyDescent="0.3">
      <c r="A15" t="s">
        <v>52</v>
      </c>
      <c r="B15" s="3" t="s">
        <v>69</v>
      </c>
      <c r="C15" s="10">
        <v>2</v>
      </c>
      <c r="D15" s="19" t="s">
        <v>86</v>
      </c>
    </row>
    <row r="16" spans="1:8" x14ac:dyDescent="0.3">
      <c r="B16" s="4" t="s">
        <v>67</v>
      </c>
      <c r="C16" s="10">
        <f>C15*C12</f>
        <v>4</v>
      </c>
      <c r="D16" t="s">
        <v>70</v>
      </c>
    </row>
    <row r="19" spans="1:10" x14ac:dyDescent="0.3">
      <c r="A19" s="15" t="s">
        <v>35</v>
      </c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t="s">
        <v>82</v>
      </c>
      <c r="B20" s="9"/>
      <c r="E20" s="9"/>
    </row>
    <row r="21" spans="1:10" x14ac:dyDescent="0.3">
      <c r="A21" s="7"/>
      <c r="B21" s="9"/>
      <c r="E21" s="9"/>
    </row>
    <row r="22" spans="1:10" x14ac:dyDescent="0.3">
      <c r="A22" s="8"/>
      <c r="B22" t="s">
        <v>65</v>
      </c>
    </row>
    <row r="23" spans="1:10" x14ac:dyDescent="0.3">
      <c r="A23" s="11" t="s">
        <v>48</v>
      </c>
      <c r="B23" s="4" t="s">
        <v>66</v>
      </c>
      <c r="C23" s="6">
        <f>$C$8/$C$7+1</f>
        <v>2</v>
      </c>
      <c r="D23" s="2" t="s">
        <v>100</v>
      </c>
    </row>
    <row r="24" spans="1:10" x14ac:dyDescent="0.3">
      <c r="A24" s="11"/>
      <c r="C24" s="10"/>
    </row>
    <row r="25" spans="1:10" x14ac:dyDescent="0.3">
      <c r="A25" s="11" t="s">
        <v>87</v>
      </c>
      <c r="B25" s="4" t="s">
        <v>66</v>
      </c>
      <c r="C25" s="16">
        <f>$C$10*($C$8/$C$7+1)-$C$8</f>
        <v>-10000</v>
      </c>
      <c r="D25" s="2" t="s">
        <v>88</v>
      </c>
    </row>
    <row r="26" spans="1:10" x14ac:dyDescent="0.3">
      <c r="A26" s="11"/>
      <c r="C26" s="10"/>
      <c r="D26" s="2"/>
    </row>
    <row r="27" spans="1:10" x14ac:dyDescent="0.3">
      <c r="A27" s="11" t="s">
        <v>89</v>
      </c>
      <c r="B27" s="4" t="s">
        <v>66</v>
      </c>
      <c r="C27" s="16">
        <f>1/2*($C$10*($C$8/$C$7+1)+$C$8)</f>
        <v>5000</v>
      </c>
      <c r="D27" s="2" t="s">
        <v>90</v>
      </c>
    </row>
    <row r="28" spans="1:10" x14ac:dyDescent="0.3">
      <c r="A28" s="11"/>
      <c r="C28" s="10"/>
      <c r="D28" s="2"/>
    </row>
    <row r="29" spans="1:10" x14ac:dyDescent="0.3">
      <c r="A29" s="8"/>
      <c r="D29" s="2"/>
    </row>
    <row r="30" spans="1:10" x14ac:dyDescent="0.3">
      <c r="A30" s="15" t="s">
        <v>36</v>
      </c>
      <c r="B30" s="15"/>
      <c r="C30" s="15"/>
      <c r="D30" s="15"/>
      <c r="E30" s="15"/>
      <c r="F30" s="15"/>
      <c r="G30" s="15"/>
      <c r="H30" s="15"/>
      <c r="I30" s="15"/>
      <c r="J30" s="15"/>
    </row>
    <row r="31" spans="1:10" x14ac:dyDescent="0.3">
      <c r="A31" t="s">
        <v>41</v>
      </c>
      <c r="B31" s="9"/>
      <c r="E31" s="9"/>
    </row>
    <row r="32" spans="1:10" x14ac:dyDescent="0.3">
      <c r="A32" s="12"/>
      <c r="B32" s="1"/>
      <c r="D32" s="1"/>
      <c r="E32" s="11"/>
    </row>
    <row r="33" spans="1:7" x14ac:dyDescent="0.3">
      <c r="A33" s="11" t="s">
        <v>1</v>
      </c>
      <c r="B33" s="4" t="s">
        <v>3</v>
      </c>
      <c r="C33" s="25">
        <f>$C$8/$C$7+1</f>
        <v>2</v>
      </c>
      <c r="D33" t="s">
        <v>31</v>
      </c>
      <c r="F33" s="13" t="s">
        <v>11</v>
      </c>
    </row>
    <row r="34" spans="1:7" x14ac:dyDescent="0.3">
      <c r="A34" s="8"/>
      <c r="B34" s="4" t="s">
        <v>4</v>
      </c>
      <c r="C34" s="25">
        <f>$C$8/($C$7*1.01)+1</f>
        <v>1.9900990099009901</v>
      </c>
      <c r="D34" t="s">
        <v>49</v>
      </c>
      <c r="F34" s="13" t="s">
        <v>54</v>
      </c>
    </row>
    <row r="35" spans="1:7" x14ac:dyDescent="0.3">
      <c r="A35" s="8"/>
      <c r="B35" s="4" t="s">
        <v>0</v>
      </c>
      <c r="C35" s="25">
        <f>((C34-C33)/C33)/0.01</f>
        <v>-0.49504950495049549</v>
      </c>
      <c r="D35" s="2" t="s">
        <v>32</v>
      </c>
      <c r="F35" t="s">
        <v>12</v>
      </c>
    </row>
    <row r="37" spans="1:7" x14ac:dyDescent="0.3">
      <c r="A37" s="11" t="s">
        <v>2</v>
      </c>
      <c r="B37" s="4" t="s">
        <v>3</v>
      </c>
      <c r="C37" s="25">
        <f>$C$8/$C$7+1</f>
        <v>2</v>
      </c>
      <c r="D37" t="s">
        <v>31</v>
      </c>
      <c r="F37" t="s">
        <v>33</v>
      </c>
      <c r="G37" s="9"/>
    </row>
    <row r="38" spans="1:7" x14ac:dyDescent="0.3">
      <c r="A38" s="8"/>
      <c r="B38" s="4" t="s">
        <v>4</v>
      </c>
      <c r="C38" s="25">
        <f>$C$8*1.01/$C$7+1</f>
        <v>2.0099999999999998</v>
      </c>
      <c r="D38" t="s">
        <v>50</v>
      </c>
      <c r="F38" t="s">
        <v>26</v>
      </c>
      <c r="G38" s="9"/>
    </row>
    <row r="39" spans="1:7" x14ac:dyDescent="0.3">
      <c r="A39" s="8"/>
      <c r="B39" s="4" t="s">
        <v>0</v>
      </c>
      <c r="C39" s="25">
        <f>((C38-C37)/C37)/0.01</f>
        <v>0.49999999999998934</v>
      </c>
      <c r="D39" s="2" t="s">
        <v>32</v>
      </c>
      <c r="F39" t="s">
        <v>12</v>
      </c>
      <c r="G39" s="9"/>
    </row>
    <row r="40" spans="1:7" x14ac:dyDescent="0.3">
      <c r="G40" s="9"/>
    </row>
    <row r="41" spans="1:7" x14ac:dyDescent="0.3">
      <c r="F41" t="s">
        <v>25</v>
      </c>
    </row>
    <row r="42" spans="1:7" x14ac:dyDescent="0.3">
      <c r="F42" t="s">
        <v>51</v>
      </c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E4D72-ABB1-4B9B-B629-3EA39B1F8CC2}">
  <sheetPr>
    <tabColor rgb="FFFFFF99"/>
  </sheetPr>
  <dimension ref="A1:J42"/>
  <sheetViews>
    <sheetView zoomScale="70" zoomScaleNormal="70" workbookViewId="0">
      <selection activeCell="E13" sqref="E13"/>
    </sheetView>
  </sheetViews>
  <sheetFormatPr defaultRowHeight="14.4" x14ac:dyDescent="0.3"/>
  <cols>
    <col min="1" max="1" width="15.109375" customWidth="1"/>
    <col min="2" max="2" width="12.21875" customWidth="1"/>
    <col min="3" max="3" width="9.77734375" customWidth="1"/>
    <col min="6" max="6" width="11.77734375" customWidth="1"/>
    <col min="7" max="7" width="10.77734375" customWidth="1"/>
  </cols>
  <sheetData>
    <row r="1" spans="1:8" ht="21" x14ac:dyDescent="0.4">
      <c r="A1" s="40" t="s">
        <v>114</v>
      </c>
      <c r="F1" s="1"/>
    </row>
    <row r="2" spans="1:8" ht="18" x14ac:dyDescent="0.35">
      <c r="A2" s="43" t="s">
        <v>83</v>
      </c>
      <c r="E2" s="3"/>
      <c r="F2" s="2" t="s">
        <v>19</v>
      </c>
    </row>
    <row r="3" spans="1:8" x14ac:dyDescent="0.3">
      <c r="E3" s="4"/>
      <c r="F3" s="2" t="s">
        <v>20</v>
      </c>
      <c r="H3" s="1"/>
    </row>
    <row r="4" spans="1:8" x14ac:dyDescent="0.3">
      <c r="F4" s="1"/>
      <c r="G4" s="1"/>
      <c r="H4" s="1"/>
    </row>
    <row r="5" spans="1:8" x14ac:dyDescent="0.3">
      <c r="A5" s="5" t="s">
        <v>55</v>
      </c>
      <c r="B5" s="5"/>
      <c r="C5" s="5"/>
      <c r="D5" s="5"/>
      <c r="E5" s="5"/>
    </row>
    <row r="7" spans="1:8" x14ac:dyDescent="0.3">
      <c r="A7" t="s">
        <v>43</v>
      </c>
      <c r="B7" s="3" t="s">
        <v>1</v>
      </c>
      <c r="C7" s="44">
        <v>10000</v>
      </c>
      <c r="D7" t="s">
        <v>10</v>
      </c>
    </row>
    <row r="8" spans="1:8" x14ac:dyDescent="0.3">
      <c r="B8" s="3" t="s">
        <v>2</v>
      </c>
      <c r="C8" s="44">
        <v>20000</v>
      </c>
      <c r="D8" t="s">
        <v>10</v>
      </c>
    </row>
    <row r="10" spans="1:8" x14ac:dyDescent="0.3">
      <c r="B10" s="3" t="s">
        <v>45</v>
      </c>
      <c r="C10" s="44">
        <v>0</v>
      </c>
      <c r="D10" t="s">
        <v>10</v>
      </c>
    </row>
    <row r="12" spans="1:8" x14ac:dyDescent="0.3">
      <c r="A12" t="s">
        <v>6</v>
      </c>
      <c r="B12" s="4" t="s">
        <v>3</v>
      </c>
      <c r="C12" s="6">
        <f>-$C$8/$C$7</f>
        <v>-2</v>
      </c>
      <c r="D12" t="s">
        <v>99</v>
      </c>
    </row>
    <row r="15" spans="1:8" x14ac:dyDescent="0.3">
      <c r="A15" t="s">
        <v>52</v>
      </c>
      <c r="B15" s="3" t="s">
        <v>69</v>
      </c>
      <c r="C15" s="10">
        <v>-2</v>
      </c>
      <c r="D15" s="19" t="s">
        <v>86</v>
      </c>
    </row>
    <row r="16" spans="1:8" x14ac:dyDescent="0.3">
      <c r="B16" s="4" t="s">
        <v>67</v>
      </c>
      <c r="C16" s="10">
        <f>C15*C12</f>
        <v>4</v>
      </c>
      <c r="D16" t="s">
        <v>70</v>
      </c>
    </row>
    <row r="19" spans="1:10" x14ac:dyDescent="0.3">
      <c r="A19" s="15" t="s">
        <v>35</v>
      </c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t="s">
        <v>82</v>
      </c>
      <c r="B20" s="9"/>
      <c r="E20" s="9"/>
    </row>
    <row r="21" spans="1:10" x14ac:dyDescent="0.3">
      <c r="A21" s="7"/>
      <c r="B21" s="9"/>
      <c r="E21" s="9"/>
    </row>
    <row r="22" spans="1:10" x14ac:dyDescent="0.3">
      <c r="A22" s="8"/>
      <c r="B22" t="s">
        <v>65</v>
      </c>
    </row>
    <row r="23" spans="1:10" x14ac:dyDescent="0.3">
      <c r="A23" s="11" t="s">
        <v>48</v>
      </c>
      <c r="B23" s="4" t="s">
        <v>66</v>
      </c>
      <c r="C23" s="6">
        <f>$C$8/$C$7+1</f>
        <v>3</v>
      </c>
      <c r="D23" s="2" t="s">
        <v>100</v>
      </c>
    </row>
    <row r="24" spans="1:10" x14ac:dyDescent="0.3">
      <c r="A24" s="11"/>
      <c r="C24" s="10"/>
    </row>
    <row r="25" spans="1:10" x14ac:dyDescent="0.3">
      <c r="A25" s="11" t="s">
        <v>87</v>
      </c>
      <c r="B25" s="4" t="s">
        <v>66</v>
      </c>
      <c r="C25" s="16">
        <f>$C$10*($C$8/$C$7+1)-$C$8</f>
        <v>-20000</v>
      </c>
      <c r="D25" s="2" t="s">
        <v>88</v>
      </c>
    </row>
    <row r="26" spans="1:10" x14ac:dyDescent="0.3">
      <c r="A26" s="11"/>
      <c r="C26" s="10"/>
      <c r="D26" s="2"/>
    </row>
    <row r="27" spans="1:10" x14ac:dyDescent="0.3">
      <c r="A27" s="11" t="s">
        <v>89</v>
      </c>
      <c r="B27" s="4" t="s">
        <v>66</v>
      </c>
      <c r="C27" s="16">
        <f>1/2*($C$10*($C$8/$C$7+1)+$C$8)</f>
        <v>10000</v>
      </c>
      <c r="D27" s="2" t="s">
        <v>90</v>
      </c>
    </row>
    <row r="28" spans="1:10" x14ac:dyDescent="0.3">
      <c r="A28" s="11"/>
      <c r="C28" s="10"/>
      <c r="D28" s="2"/>
    </row>
    <row r="29" spans="1:10" x14ac:dyDescent="0.3">
      <c r="A29" s="8"/>
      <c r="D29" s="2"/>
    </row>
    <row r="30" spans="1:10" x14ac:dyDescent="0.3">
      <c r="A30" s="15" t="s">
        <v>36</v>
      </c>
      <c r="B30" s="15"/>
      <c r="C30" s="15"/>
      <c r="D30" s="15"/>
      <c r="E30" s="15"/>
      <c r="F30" s="15"/>
      <c r="G30" s="15"/>
      <c r="H30" s="15"/>
      <c r="I30" s="15"/>
      <c r="J30" s="15"/>
    </row>
    <row r="31" spans="1:10" x14ac:dyDescent="0.3">
      <c r="A31" t="s">
        <v>41</v>
      </c>
      <c r="B31" s="9"/>
      <c r="E31" s="9"/>
    </row>
    <row r="32" spans="1:10" x14ac:dyDescent="0.3">
      <c r="A32" s="12"/>
      <c r="B32" s="1"/>
      <c r="D32" s="1"/>
      <c r="E32" s="11"/>
    </row>
    <row r="33" spans="1:7" x14ac:dyDescent="0.3">
      <c r="A33" s="11" t="s">
        <v>1</v>
      </c>
      <c r="B33" s="4" t="s">
        <v>3</v>
      </c>
      <c r="C33" s="25">
        <f>-$C$8/$C$7</f>
        <v>-2</v>
      </c>
      <c r="D33" s="19" t="s">
        <v>101</v>
      </c>
      <c r="F33" t="s">
        <v>33</v>
      </c>
      <c r="G33" s="9"/>
    </row>
    <row r="34" spans="1:7" x14ac:dyDescent="0.3">
      <c r="A34" s="8"/>
      <c r="B34" s="4" t="s">
        <v>4</v>
      </c>
      <c r="C34" s="25">
        <f>-$C$8/($C$7*1.01)</f>
        <v>-1.9801980198019802</v>
      </c>
      <c r="D34" s="19" t="s">
        <v>102</v>
      </c>
      <c r="F34" t="s">
        <v>26</v>
      </c>
      <c r="G34" s="9"/>
    </row>
    <row r="35" spans="1:7" x14ac:dyDescent="0.3">
      <c r="A35" s="8"/>
      <c r="B35" s="4" t="s">
        <v>0</v>
      </c>
      <c r="C35" s="25">
        <f>((C34-C33)/C33)/0.01</f>
        <v>-0.99009900990099098</v>
      </c>
      <c r="D35" s="2" t="s">
        <v>32</v>
      </c>
      <c r="F35" t="s">
        <v>12</v>
      </c>
      <c r="G35" s="9"/>
    </row>
    <row r="36" spans="1:7" x14ac:dyDescent="0.3">
      <c r="G36" s="9"/>
    </row>
    <row r="37" spans="1:7" x14ac:dyDescent="0.3">
      <c r="A37" s="11" t="s">
        <v>2</v>
      </c>
      <c r="B37" s="4" t="s">
        <v>3</v>
      </c>
      <c r="C37" s="25">
        <f>-$C$8/$C$7</f>
        <v>-2</v>
      </c>
      <c r="D37" s="19" t="s">
        <v>101</v>
      </c>
      <c r="F37" s="13" t="s">
        <v>11</v>
      </c>
    </row>
    <row r="38" spans="1:7" x14ac:dyDescent="0.3">
      <c r="A38" s="8"/>
      <c r="B38" s="4" t="s">
        <v>4</v>
      </c>
      <c r="C38" s="25">
        <f>-$C$8*1.01/$C$7</f>
        <v>-2.02</v>
      </c>
      <c r="D38" t="s">
        <v>50</v>
      </c>
      <c r="F38" s="13" t="s">
        <v>54</v>
      </c>
    </row>
    <row r="39" spans="1:7" x14ac:dyDescent="0.3">
      <c r="A39" s="8"/>
      <c r="B39" s="4" t="s">
        <v>0</v>
      </c>
      <c r="C39" s="25">
        <f>((C38-C37)/C37)/0.01</f>
        <v>1.0000000000000009</v>
      </c>
      <c r="D39" s="2" t="s">
        <v>32</v>
      </c>
      <c r="F39" t="s">
        <v>12</v>
      </c>
    </row>
    <row r="41" spans="1:7" x14ac:dyDescent="0.3">
      <c r="F41" t="s">
        <v>25</v>
      </c>
    </row>
    <row r="42" spans="1:7" x14ac:dyDescent="0.3">
      <c r="D42" s="2"/>
      <c r="F42" t="s">
        <v>51</v>
      </c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51696-0001-4150-88AE-864E39E17241}">
  <sheetPr>
    <tabColor theme="4" tint="0.79998168889431442"/>
  </sheetPr>
  <dimension ref="A1:M44"/>
  <sheetViews>
    <sheetView zoomScale="70" zoomScaleNormal="70" workbookViewId="0">
      <selection activeCell="H29" sqref="H29"/>
    </sheetView>
  </sheetViews>
  <sheetFormatPr defaultRowHeight="14.4" x14ac:dyDescent="0.3"/>
  <cols>
    <col min="1" max="1" width="16.21875" customWidth="1"/>
    <col min="2" max="2" width="17.5546875" customWidth="1"/>
    <col min="3" max="3" width="12.44140625" customWidth="1"/>
    <col min="4" max="4" width="11.5546875" customWidth="1"/>
    <col min="5" max="5" width="11.21875" customWidth="1"/>
    <col min="6" max="7" width="12.44140625" customWidth="1"/>
    <col min="8" max="8" width="15.77734375" customWidth="1"/>
    <col min="9" max="9" width="17.5546875" customWidth="1"/>
    <col min="10" max="10" width="16" customWidth="1"/>
    <col min="11" max="11" width="12.33203125" customWidth="1"/>
    <col min="12" max="12" width="15.77734375" customWidth="1"/>
    <col min="13" max="13" width="16.5546875" customWidth="1"/>
  </cols>
  <sheetData>
    <row r="1" spans="1:13" ht="21" x14ac:dyDescent="0.4">
      <c r="A1" s="40" t="s">
        <v>110</v>
      </c>
      <c r="F1" s="1"/>
      <c r="G1" s="1"/>
      <c r="H1" s="1"/>
    </row>
    <row r="2" spans="1:13" ht="18" x14ac:dyDescent="0.35">
      <c r="A2" s="41"/>
      <c r="E2" s="3"/>
      <c r="F2" s="2" t="s">
        <v>19</v>
      </c>
      <c r="G2" s="2"/>
      <c r="H2" s="2"/>
    </row>
    <row r="3" spans="1:13" x14ac:dyDescent="0.3">
      <c r="E3" s="4"/>
      <c r="F3" s="2" t="s">
        <v>20</v>
      </c>
      <c r="G3" s="2"/>
      <c r="H3" s="2"/>
      <c r="J3" s="1"/>
    </row>
    <row r="4" spans="1:13" x14ac:dyDescent="0.3">
      <c r="F4" s="2"/>
      <c r="G4" s="2"/>
      <c r="H4" s="2"/>
      <c r="J4" s="1"/>
    </row>
    <row r="5" spans="1:13" x14ac:dyDescent="0.3">
      <c r="A5" s="15" t="s">
        <v>112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3">
      <c r="F6" s="2"/>
      <c r="G6" s="2"/>
      <c r="H6" s="2"/>
      <c r="J6" s="1"/>
    </row>
    <row r="7" spans="1:13" x14ac:dyDescent="0.3">
      <c r="B7" s="45" t="s">
        <v>22</v>
      </c>
      <c r="G7" s="1"/>
      <c r="H7" s="1"/>
      <c r="I7" s="1"/>
      <c r="J7" s="1"/>
    </row>
    <row r="8" spans="1:13" x14ac:dyDescent="0.3">
      <c r="B8" s="37" t="s">
        <v>84</v>
      </c>
      <c r="G8" s="1"/>
      <c r="H8" s="1"/>
      <c r="I8" s="1"/>
      <c r="J8" s="1"/>
    </row>
    <row r="9" spans="1:13" x14ac:dyDescent="0.3">
      <c r="B9" s="10">
        <v>30</v>
      </c>
    </row>
    <row r="10" spans="1:13" x14ac:dyDescent="0.3">
      <c r="C10" s="10"/>
    </row>
    <row r="11" spans="1:13" x14ac:dyDescent="0.3">
      <c r="A11" t="s">
        <v>113</v>
      </c>
      <c r="B11" s="37" t="s">
        <v>106</v>
      </c>
      <c r="C11" s="4" t="s">
        <v>107</v>
      </c>
      <c r="D11" s="4" t="s">
        <v>108</v>
      </c>
      <c r="E11" s="48" t="s">
        <v>109</v>
      </c>
      <c r="F11" s="1"/>
    </row>
    <row r="12" spans="1:13" x14ac:dyDescent="0.3">
      <c r="B12" s="1" t="s">
        <v>103</v>
      </c>
      <c r="C12" s="14">
        <f>M23</f>
        <v>1.6250000000000001E-3</v>
      </c>
      <c r="D12" s="14">
        <f>M37</f>
        <v>3.375E-3</v>
      </c>
      <c r="E12" s="20">
        <f>C12+D12</f>
        <v>5.0000000000000001E-3</v>
      </c>
      <c r="F12" s="1"/>
    </row>
    <row r="13" spans="1:13" x14ac:dyDescent="0.3">
      <c r="B13" s="1" t="s">
        <v>105</v>
      </c>
      <c r="C13" s="14">
        <f>M28</f>
        <v>2.7499999999999998E-3</v>
      </c>
      <c r="D13" s="14">
        <f>M42</f>
        <v>6.0000000000000001E-3</v>
      </c>
      <c r="E13" s="20">
        <f>C13+D13</f>
        <v>8.7500000000000008E-3</v>
      </c>
      <c r="F13" s="1"/>
    </row>
    <row r="14" spans="1:13" x14ac:dyDescent="0.3">
      <c r="B14" s="1"/>
      <c r="H14" s="19"/>
    </row>
    <row r="15" spans="1:13" x14ac:dyDescent="0.3">
      <c r="A15" s="15" t="s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s="8" customFormat="1" ht="28.8" x14ac:dyDescent="0.3">
      <c r="A17" s="32" t="s">
        <v>15</v>
      </c>
      <c r="B17" s="32"/>
      <c r="C17" s="34"/>
      <c r="D17" s="35" t="s">
        <v>38</v>
      </c>
      <c r="E17" s="35" t="s">
        <v>39</v>
      </c>
      <c r="F17" s="35"/>
      <c r="G17" s="35" t="s">
        <v>71</v>
      </c>
      <c r="H17" s="35" t="s">
        <v>37</v>
      </c>
      <c r="I17" s="38" t="s">
        <v>76</v>
      </c>
      <c r="J17" s="35" t="s">
        <v>73</v>
      </c>
      <c r="K17" s="38" t="s">
        <v>42</v>
      </c>
      <c r="M17" s="31" t="s">
        <v>85</v>
      </c>
    </row>
    <row r="18" spans="1:13" ht="43.2" x14ac:dyDescent="0.3">
      <c r="A18" s="22" t="s">
        <v>30</v>
      </c>
      <c r="B18" s="22" t="s">
        <v>44</v>
      </c>
      <c r="C18" s="22" t="s">
        <v>56</v>
      </c>
      <c r="D18" s="30" t="s">
        <v>21</v>
      </c>
      <c r="E18" s="30" t="s">
        <v>21</v>
      </c>
      <c r="F18" s="22" t="s">
        <v>14</v>
      </c>
      <c r="G18" s="30" t="s">
        <v>72</v>
      </c>
      <c r="H18" s="23" t="s">
        <v>0</v>
      </c>
      <c r="I18" s="42" t="s">
        <v>78</v>
      </c>
      <c r="J18" s="24" t="s">
        <v>74</v>
      </c>
      <c r="K18" s="42" t="s">
        <v>75</v>
      </c>
      <c r="M18" s="24" t="s">
        <v>46</v>
      </c>
    </row>
    <row r="19" spans="1:13" x14ac:dyDescent="0.3">
      <c r="G19" s="1"/>
      <c r="I19" s="1"/>
      <c r="J19" s="1"/>
      <c r="K19" s="20"/>
      <c r="L19" s="2"/>
    </row>
    <row r="20" spans="1:13" x14ac:dyDescent="0.3">
      <c r="A20" s="1" t="s">
        <v>104</v>
      </c>
      <c r="B20" s="1" t="s">
        <v>48</v>
      </c>
      <c r="C20" s="1" t="s">
        <v>98</v>
      </c>
      <c r="D20" s="1" t="s">
        <v>62</v>
      </c>
      <c r="E20" s="1">
        <v>1E-3</v>
      </c>
      <c r="F20" s="21" t="s">
        <v>5</v>
      </c>
      <c r="G20" s="14" t="s">
        <v>67</v>
      </c>
      <c r="H20" s="50">
        <f>Amp_Non_Calc!$C$23</f>
        <v>2</v>
      </c>
      <c r="I20" s="28">
        <f>E20*H20</f>
        <v>2E-3</v>
      </c>
      <c r="J20" s="10">
        <f>Amp_Non_Calc!$C$12</f>
        <v>2</v>
      </c>
      <c r="K20" s="28">
        <f>I20*1/J20</f>
        <v>1E-3</v>
      </c>
      <c r="L20" s="2" t="s">
        <v>5</v>
      </c>
      <c r="M20" s="14">
        <f>ABS(K20)</f>
        <v>1E-3</v>
      </c>
    </row>
    <row r="21" spans="1:13" x14ac:dyDescent="0.3">
      <c r="A21" s="1" t="s">
        <v>29</v>
      </c>
      <c r="B21" s="1" t="s">
        <v>87</v>
      </c>
      <c r="C21" s="1" t="s">
        <v>98</v>
      </c>
      <c r="D21" s="1" t="s">
        <v>91</v>
      </c>
      <c r="E21" s="17">
        <v>9.9999999999999995E-8</v>
      </c>
      <c r="F21" s="1" t="s">
        <v>13</v>
      </c>
      <c r="G21" s="14" t="s">
        <v>67</v>
      </c>
      <c r="H21" s="51">
        <f>Amp_Non_Calc!$C$25</f>
        <v>-10000</v>
      </c>
      <c r="I21" s="28">
        <f>E21*H21</f>
        <v>-1E-3</v>
      </c>
      <c r="J21" s="10">
        <f>Amp_Non_Calc!$C$12</f>
        <v>2</v>
      </c>
      <c r="K21" s="28">
        <f>I21*1/J21</f>
        <v>-5.0000000000000001E-4</v>
      </c>
      <c r="L21" s="2" t="s">
        <v>5</v>
      </c>
      <c r="M21" s="14">
        <f>ABS(K21)</f>
        <v>5.0000000000000001E-4</v>
      </c>
    </row>
    <row r="22" spans="1:13" x14ac:dyDescent="0.3">
      <c r="A22" s="1" t="s">
        <v>29</v>
      </c>
      <c r="B22" s="1" t="s">
        <v>89</v>
      </c>
      <c r="C22" s="1" t="s">
        <v>98</v>
      </c>
      <c r="D22" s="1" t="s">
        <v>92</v>
      </c>
      <c r="E22" s="17">
        <v>4.9999999999999998E-8</v>
      </c>
      <c r="F22" s="1" t="s">
        <v>13</v>
      </c>
      <c r="G22" s="14" t="s">
        <v>67</v>
      </c>
      <c r="H22" s="51">
        <f>Amp_Non_Calc!$C$27</f>
        <v>5000</v>
      </c>
      <c r="I22" s="28">
        <f>E22*H22</f>
        <v>2.5000000000000001E-4</v>
      </c>
      <c r="J22" s="10">
        <f>Amp_Non_Calc!$C$12</f>
        <v>2</v>
      </c>
      <c r="K22" s="28">
        <f>I22*1/J22</f>
        <v>1.25E-4</v>
      </c>
      <c r="L22" s="2" t="s">
        <v>5</v>
      </c>
      <c r="M22" s="14">
        <f>ABS(K22)</f>
        <v>1.25E-4</v>
      </c>
    </row>
    <row r="23" spans="1:13" x14ac:dyDescent="0.3">
      <c r="E23" s="17"/>
      <c r="F23" s="1"/>
      <c r="G23" s="14"/>
      <c r="H23" s="16"/>
      <c r="I23" s="18"/>
      <c r="J23" s="10"/>
      <c r="K23" s="28"/>
      <c r="L23" s="46" t="s">
        <v>53</v>
      </c>
      <c r="M23" s="20">
        <f>SUM(M20:M22)</f>
        <v>1.6250000000000001E-3</v>
      </c>
    </row>
    <row r="24" spans="1:13" x14ac:dyDescent="0.3">
      <c r="G24" s="1"/>
      <c r="I24" s="1"/>
      <c r="J24" s="10"/>
      <c r="K24" s="20"/>
      <c r="L24" s="2"/>
      <c r="M24" s="53"/>
    </row>
    <row r="25" spans="1:13" x14ac:dyDescent="0.3">
      <c r="A25" s="1" t="s">
        <v>105</v>
      </c>
      <c r="B25" s="1" t="s">
        <v>48</v>
      </c>
      <c r="C25" s="1" t="s">
        <v>98</v>
      </c>
      <c r="D25" s="1" t="s">
        <v>62</v>
      </c>
      <c r="E25" s="1">
        <v>1E-3</v>
      </c>
      <c r="F25" s="21" t="s">
        <v>5</v>
      </c>
      <c r="G25" s="14" t="s">
        <v>67</v>
      </c>
      <c r="H25" s="50">
        <f>Amp_Inv_Calc!$C$23</f>
        <v>3</v>
      </c>
      <c r="I25" s="28">
        <f>E25*H25</f>
        <v>3.0000000000000001E-3</v>
      </c>
      <c r="J25" s="10">
        <f>Amp_Inv_Calc!$C$12</f>
        <v>-2</v>
      </c>
      <c r="K25" s="28">
        <f>I25*1/J25</f>
        <v>-1.5E-3</v>
      </c>
      <c r="L25" s="2" t="s">
        <v>5</v>
      </c>
      <c r="M25" s="14">
        <f>ABS(K25)</f>
        <v>1.5E-3</v>
      </c>
    </row>
    <row r="26" spans="1:13" x14ac:dyDescent="0.3">
      <c r="A26" s="1" t="s">
        <v>29</v>
      </c>
      <c r="B26" s="1" t="s">
        <v>87</v>
      </c>
      <c r="C26" s="1" t="s">
        <v>98</v>
      </c>
      <c r="D26" s="1" t="s">
        <v>91</v>
      </c>
      <c r="E26" s="17">
        <v>9.9999999999999995E-8</v>
      </c>
      <c r="F26" s="1" t="s">
        <v>13</v>
      </c>
      <c r="G26" s="14" t="s">
        <v>67</v>
      </c>
      <c r="H26" s="51">
        <f>Amp_Inv_Calc!$C$25</f>
        <v>-20000</v>
      </c>
      <c r="I26" s="28">
        <f>E26*H26</f>
        <v>-2E-3</v>
      </c>
      <c r="J26" s="10">
        <f>Amp_Inv_Calc!$C$12</f>
        <v>-2</v>
      </c>
      <c r="K26" s="28">
        <f>I26*1/J26</f>
        <v>1E-3</v>
      </c>
      <c r="L26" s="2" t="s">
        <v>5</v>
      </c>
      <c r="M26" s="14">
        <f>ABS(K26)</f>
        <v>1E-3</v>
      </c>
    </row>
    <row r="27" spans="1:13" x14ac:dyDescent="0.3">
      <c r="A27" s="1" t="s">
        <v>29</v>
      </c>
      <c r="B27" s="1" t="s">
        <v>89</v>
      </c>
      <c r="C27" s="1" t="s">
        <v>98</v>
      </c>
      <c r="D27" s="1" t="s">
        <v>92</v>
      </c>
      <c r="E27" s="17">
        <v>4.9999999999999998E-8</v>
      </c>
      <c r="F27" s="1" t="s">
        <v>13</v>
      </c>
      <c r="G27" s="14" t="s">
        <v>67</v>
      </c>
      <c r="H27" s="51">
        <f>Amp_Inv_Calc!$C$27</f>
        <v>10000</v>
      </c>
      <c r="I27" s="28">
        <f>E27*H27</f>
        <v>5.0000000000000001E-4</v>
      </c>
      <c r="J27" s="10">
        <f>Amp_Inv_Calc!$C$12</f>
        <v>-2</v>
      </c>
      <c r="K27" s="28">
        <f>I27*1/J27</f>
        <v>-2.5000000000000001E-4</v>
      </c>
      <c r="L27" s="2" t="s">
        <v>5</v>
      </c>
      <c r="M27" s="14">
        <f>ABS(K27)</f>
        <v>2.5000000000000001E-4</v>
      </c>
    </row>
    <row r="28" spans="1:13" x14ac:dyDescent="0.3">
      <c r="E28" s="17"/>
      <c r="F28" s="1"/>
      <c r="G28" s="14"/>
      <c r="H28" s="16"/>
      <c r="I28" s="18"/>
      <c r="J28" s="10"/>
      <c r="K28" s="28"/>
      <c r="L28" s="46" t="s">
        <v>53</v>
      </c>
      <c r="M28" s="20">
        <f>SUM(M25:M27)</f>
        <v>2.7499999999999998E-3</v>
      </c>
    </row>
    <row r="29" spans="1:13" x14ac:dyDescent="0.3">
      <c r="G29" s="1"/>
      <c r="I29" s="1"/>
      <c r="J29" s="1"/>
      <c r="K29" s="20"/>
      <c r="L29" s="2"/>
    </row>
    <row r="30" spans="1:13" x14ac:dyDescent="0.3">
      <c r="G30" s="1"/>
      <c r="I30" s="1"/>
      <c r="J30" s="1"/>
      <c r="K30" s="20"/>
      <c r="L30" s="26"/>
    </row>
    <row r="31" spans="1:13" ht="28.8" x14ac:dyDescent="0.3">
      <c r="A31" s="7" t="s">
        <v>97</v>
      </c>
      <c r="B31" s="7"/>
      <c r="C31" s="7"/>
      <c r="D31" s="35" t="s">
        <v>38</v>
      </c>
      <c r="E31" s="35" t="s">
        <v>39</v>
      </c>
      <c r="G31" s="35" t="s">
        <v>71</v>
      </c>
      <c r="H31" s="35" t="s">
        <v>37</v>
      </c>
      <c r="I31" s="35" t="s">
        <v>76</v>
      </c>
      <c r="J31" s="35" t="s">
        <v>73</v>
      </c>
      <c r="K31" s="38" t="s">
        <v>42</v>
      </c>
      <c r="L31" s="26"/>
      <c r="M31" s="1"/>
    </row>
    <row r="32" spans="1:13" ht="43.2" x14ac:dyDescent="0.3">
      <c r="A32" s="22" t="s">
        <v>28</v>
      </c>
      <c r="B32" s="22" t="s">
        <v>44</v>
      </c>
      <c r="C32" s="22" t="s">
        <v>56</v>
      </c>
      <c r="D32" s="30" t="s">
        <v>21</v>
      </c>
      <c r="E32" s="30" t="s">
        <v>21</v>
      </c>
      <c r="F32" s="22" t="s">
        <v>14</v>
      </c>
      <c r="G32" s="30" t="s">
        <v>72</v>
      </c>
      <c r="H32" s="23" t="s">
        <v>0</v>
      </c>
      <c r="I32" s="42" t="s">
        <v>77</v>
      </c>
      <c r="J32" s="24" t="s">
        <v>74</v>
      </c>
      <c r="K32" s="42" t="s">
        <v>75</v>
      </c>
      <c r="L32" s="33"/>
      <c r="M32" s="24" t="s">
        <v>46</v>
      </c>
    </row>
    <row r="33" spans="1:13" x14ac:dyDescent="0.3">
      <c r="G33" s="1"/>
      <c r="H33" s="1"/>
      <c r="I33" s="1"/>
      <c r="J33" s="29"/>
      <c r="K33" s="26"/>
    </row>
    <row r="34" spans="1:13" x14ac:dyDescent="0.3">
      <c r="A34" s="1" t="s">
        <v>104</v>
      </c>
      <c r="B34" s="1" t="s">
        <v>63</v>
      </c>
      <c r="C34" s="1" t="s">
        <v>98</v>
      </c>
      <c r="D34" s="1" t="s">
        <v>64</v>
      </c>
      <c r="E34" s="27">
        <v>5.0000000000000002E-5</v>
      </c>
      <c r="F34" s="21" t="s">
        <v>17</v>
      </c>
      <c r="G34" s="14" t="s">
        <v>67</v>
      </c>
      <c r="H34" s="50">
        <f>Amp_Non_Calc!$C$23</f>
        <v>2</v>
      </c>
      <c r="I34" s="28">
        <f>E34*$B$9*H34</f>
        <v>3.0000000000000001E-3</v>
      </c>
      <c r="J34" s="10">
        <f>Amp_Non_Calc!$C$12</f>
        <v>2</v>
      </c>
      <c r="K34" s="28">
        <f>I34*1/J34</f>
        <v>1.5E-3</v>
      </c>
      <c r="L34" s="2" t="s">
        <v>5</v>
      </c>
      <c r="M34" s="14">
        <f>ABS(K34)</f>
        <v>1.5E-3</v>
      </c>
    </row>
    <row r="35" spans="1:13" x14ac:dyDescent="0.3">
      <c r="A35" s="1" t="s">
        <v>29</v>
      </c>
      <c r="B35" s="1" t="s">
        <v>95</v>
      </c>
      <c r="C35" s="1" t="s">
        <v>98</v>
      </c>
      <c r="D35" s="1" t="s">
        <v>93</v>
      </c>
      <c r="E35" s="17">
        <v>1E-8</v>
      </c>
      <c r="F35" s="1" t="s">
        <v>18</v>
      </c>
      <c r="G35" s="14" t="s">
        <v>67</v>
      </c>
      <c r="H35" s="51">
        <f>Amp_Non_Calc!$C$25</f>
        <v>-10000</v>
      </c>
      <c r="I35" s="28">
        <f>E35*$B$9*H35</f>
        <v>-3.0000000000000001E-3</v>
      </c>
      <c r="J35" s="10">
        <f>Amp_Non_Calc!$C$12</f>
        <v>2</v>
      </c>
      <c r="K35" s="28">
        <f>I35*1/J35</f>
        <v>-1.5E-3</v>
      </c>
      <c r="L35" s="2" t="s">
        <v>5</v>
      </c>
      <c r="M35" s="14">
        <f>ABS(K35)</f>
        <v>1.5E-3</v>
      </c>
    </row>
    <row r="36" spans="1:13" x14ac:dyDescent="0.3">
      <c r="A36" s="1" t="s">
        <v>29</v>
      </c>
      <c r="B36" s="1" t="s">
        <v>96</v>
      </c>
      <c r="C36" s="1" t="s">
        <v>98</v>
      </c>
      <c r="D36" s="1" t="s">
        <v>94</v>
      </c>
      <c r="E36" s="17">
        <v>5.0000000000000001E-9</v>
      </c>
      <c r="F36" s="1" t="s">
        <v>18</v>
      </c>
      <c r="G36" s="14" t="s">
        <v>67</v>
      </c>
      <c r="H36" s="51">
        <f>Amp_Non_Calc!$C$27</f>
        <v>5000</v>
      </c>
      <c r="I36" s="28">
        <f>E36*$B$9*H36</f>
        <v>7.5000000000000002E-4</v>
      </c>
      <c r="J36" s="10">
        <f>Amp_Non_Calc!$C$12</f>
        <v>2</v>
      </c>
      <c r="K36" s="28">
        <f>I36*1/J36</f>
        <v>3.7500000000000001E-4</v>
      </c>
      <c r="L36" s="2" t="s">
        <v>5</v>
      </c>
      <c r="M36" s="14">
        <f>ABS(K36)</f>
        <v>3.7500000000000001E-4</v>
      </c>
    </row>
    <row r="37" spans="1:13" x14ac:dyDescent="0.3">
      <c r="L37" s="46" t="s">
        <v>53</v>
      </c>
      <c r="M37" s="20">
        <f>SUM(M34:M36)</f>
        <v>3.375E-3</v>
      </c>
    </row>
    <row r="38" spans="1:13" x14ac:dyDescent="0.3">
      <c r="G38" s="1"/>
      <c r="H38" s="1"/>
      <c r="I38" s="1"/>
      <c r="J38" s="29"/>
      <c r="K38" s="2"/>
      <c r="M38" s="53"/>
    </row>
    <row r="39" spans="1:13" x14ac:dyDescent="0.3">
      <c r="A39" s="1" t="s">
        <v>105</v>
      </c>
      <c r="B39" s="1" t="s">
        <v>63</v>
      </c>
      <c r="C39" s="1" t="s">
        <v>98</v>
      </c>
      <c r="D39" s="1" t="s">
        <v>64</v>
      </c>
      <c r="E39" s="27">
        <v>5.0000000000000002E-5</v>
      </c>
      <c r="F39" s="21" t="s">
        <v>17</v>
      </c>
      <c r="G39" s="14" t="s">
        <v>67</v>
      </c>
      <c r="H39" s="50">
        <f>Amp_Inv_Calc!$C$23</f>
        <v>3</v>
      </c>
      <c r="I39" s="28">
        <f>E39*$B$9*H39</f>
        <v>4.5000000000000005E-3</v>
      </c>
      <c r="J39" s="10">
        <f>Amp_Inv_Calc!$C$12</f>
        <v>-2</v>
      </c>
      <c r="K39" s="28">
        <f>I39*1/J39</f>
        <v>-2.2500000000000003E-3</v>
      </c>
      <c r="L39" s="2" t="s">
        <v>5</v>
      </c>
      <c r="M39" s="14">
        <f>ABS(K39)</f>
        <v>2.2500000000000003E-3</v>
      </c>
    </row>
    <row r="40" spans="1:13" x14ac:dyDescent="0.3">
      <c r="A40" s="1" t="s">
        <v>29</v>
      </c>
      <c r="B40" s="1" t="s">
        <v>95</v>
      </c>
      <c r="C40" s="1" t="s">
        <v>98</v>
      </c>
      <c r="D40" s="1" t="s">
        <v>93</v>
      </c>
      <c r="E40" s="17">
        <v>1E-8</v>
      </c>
      <c r="F40" s="1" t="s">
        <v>18</v>
      </c>
      <c r="G40" s="14" t="s">
        <v>67</v>
      </c>
      <c r="H40" s="51">
        <f>Amp_Inv_Calc!$C$25</f>
        <v>-20000</v>
      </c>
      <c r="I40" s="28">
        <f>E40*$B$9*H40</f>
        <v>-6.0000000000000001E-3</v>
      </c>
      <c r="J40" s="10">
        <f>Amp_Inv_Calc!$C$12</f>
        <v>-2</v>
      </c>
      <c r="K40" s="28">
        <f>I40*1/J40</f>
        <v>3.0000000000000001E-3</v>
      </c>
      <c r="L40" s="2" t="s">
        <v>5</v>
      </c>
      <c r="M40" s="14">
        <f>ABS(K40)</f>
        <v>3.0000000000000001E-3</v>
      </c>
    </row>
    <row r="41" spans="1:13" x14ac:dyDescent="0.3">
      <c r="A41" s="1" t="s">
        <v>29</v>
      </c>
      <c r="B41" s="1" t="s">
        <v>96</v>
      </c>
      <c r="C41" s="1" t="s">
        <v>98</v>
      </c>
      <c r="D41" s="1" t="s">
        <v>94</v>
      </c>
      <c r="E41" s="17">
        <v>5.0000000000000001E-9</v>
      </c>
      <c r="F41" s="1" t="s">
        <v>18</v>
      </c>
      <c r="G41" s="14" t="s">
        <v>67</v>
      </c>
      <c r="H41" s="51">
        <f>Amp_Inv_Calc!$C$27</f>
        <v>10000</v>
      </c>
      <c r="I41" s="28">
        <f>E41*$B$9*H41</f>
        <v>1.5E-3</v>
      </c>
      <c r="J41" s="10">
        <f>Amp_Inv_Calc!$C$12</f>
        <v>-2</v>
      </c>
      <c r="K41" s="28">
        <f>I41*1/J41</f>
        <v>-7.5000000000000002E-4</v>
      </c>
      <c r="L41" s="2" t="s">
        <v>5</v>
      </c>
      <c r="M41" s="14">
        <f>ABS(K41)</f>
        <v>7.5000000000000002E-4</v>
      </c>
    </row>
    <row r="42" spans="1:13" x14ac:dyDescent="0.3">
      <c r="L42" s="46" t="s">
        <v>53</v>
      </c>
      <c r="M42" s="20">
        <f>SUM(M39:M41)</f>
        <v>6.0000000000000001E-3</v>
      </c>
    </row>
    <row r="43" spans="1:13" x14ac:dyDescent="0.3">
      <c r="G43" s="1"/>
      <c r="H43" s="1"/>
      <c r="I43" s="1"/>
      <c r="J43" s="29"/>
      <c r="K43" s="2"/>
      <c r="M43" s="28"/>
    </row>
    <row r="44" spans="1:13" x14ac:dyDescent="0.3">
      <c r="G44" s="1"/>
      <c r="H44" s="1"/>
      <c r="I44" s="1"/>
      <c r="J44" s="29"/>
      <c r="K44" s="26"/>
    </row>
  </sheetData>
  <phoneticPr fontId="8" type="noConversion"/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5EF7E-5CEB-4BDA-865B-DFD59248A802}">
  <sheetPr>
    <tabColor theme="5" tint="0.79998168889431442"/>
  </sheetPr>
  <dimension ref="A1:N40"/>
  <sheetViews>
    <sheetView zoomScale="70" zoomScaleNormal="70" workbookViewId="0">
      <selection activeCell="H11" sqref="H11"/>
    </sheetView>
  </sheetViews>
  <sheetFormatPr defaultRowHeight="14.4" x14ac:dyDescent="0.3"/>
  <cols>
    <col min="1" max="1" width="14.6640625" customWidth="1"/>
    <col min="2" max="2" width="15.5546875" customWidth="1"/>
    <col min="3" max="3" width="11.44140625" customWidth="1"/>
    <col min="4" max="4" width="11.77734375" customWidth="1"/>
    <col min="5" max="5" width="11.21875" customWidth="1"/>
    <col min="6" max="6" width="12.21875" customWidth="1"/>
    <col min="7" max="7" width="13.6640625" customWidth="1"/>
    <col min="8" max="8" width="14.88671875" customWidth="1"/>
    <col min="9" max="9" width="15.109375" customWidth="1"/>
    <col min="10" max="10" width="10" bestFit="1" customWidth="1"/>
    <col min="11" max="11" width="10.77734375" customWidth="1"/>
    <col min="12" max="12" width="12.6640625" customWidth="1"/>
    <col min="13" max="13" width="12.77734375" customWidth="1"/>
  </cols>
  <sheetData>
    <row r="1" spans="1:13" ht="21" x14ac:dyDescent="0.4">
      <c r="A1" s="40" t="s">
        <v>111</v>
      </c>
      <c r="F1" s="1"/>
      <c r="G1" s="1"/>
      <c r="H1" s="1"/>
    </row>
    <row r="2" spans="1:13" x14ac:dyDescent="0.3">
      <c r="E2" s="3"/>
      <c r="F2" s="2" t="s">
        <v>19</v>
      </c>
      <c r="G2" s="2"/>
      <c r="H2" s="2"/>
    </row>
    <row r="3" spans="1:13" x14ac:dyDescent="0.3">
      <c r="E3" s="4"/>
      <c r="F3" s="2" t="s">
        <v>20</v>
      </c>
      <c r="G3" s="2"/>
      <c r="H3" s="2"/>
      <c r="J3" s="1"/>
    </row>
    <row r="4" spans="1:13" x14ac:dyDescent="0.3">
      <c r="F4" s="2"/>
      <c r="G4" s="2"/>
      <c r="H4" s="2"/>
      <c r="J4" s="1"/>
    </row>
    <row r="5" spans="1:13" x14ac:dyDescent="0.3">
      <c r="A5" s="15" t="s">
        <v>34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3">
      <c r="F6" s="2"/>
      <c r="G6" s="2"/>
      <c r="H6" s="2"/>
      <c r="J6" s="1"/>
    </row>
    <row r="7" spans="1:13" x14ac:dyDescent="0.3">
      <c r="B7" s="19" t="s">
        <v>22</v>
      </c>
      <c r="G7" s="1"/>
      <c r="H7" s="1"/>
      <c r="I7" s="1"/>
      <c r="J7" s="1"/>
    </row>
    <row r="8" spans="1:13" x14ac:dyDescent="0.3">
      <c r="B8" s="37" t="s">
        <v>84</v>
      </c>
      <c r="G8" s="1"/>
      <c r="H8" s="1"/>
      <c r="I8" s="1"/>
      <c r="J8" s="1"/>
    </row>
    <row r="9" spans="1:13" x14ac:dyDescent="0.3">
      <c r="B9" s="10">
        <v>30</v>
      </c>
    </row>
    <row r="10" spans="1:13" x14ac:dyDescent="0.3">
      <c r="C10" s="10"/>
      <c r="D10" s="19"/>
    </row>
    <row r="11" spans="1:13" x14ac:dyDescent="0.3">
      <c r="A11" t="s">
        <v>113</v>
      </c>
      <c r="B11" s="37" t="s">
        <v>106</v>
      </c>
      <c r="C11" s="4" t="s">
        <v>107</v>
      </c>
      <c r="D11" s="4" t="s">
        <v>108</v>
      </c>
      <c r="E11" s="48" t="s">
        <v>109</v>
      </c>
      <c r="F11" s="1"/>
      <c r="H11" s="9"/>
    </row>
    <row r="12" spans="1:13" x14ac:dyDescent="0.3">
      <c r="B12" s="1" t="s">
        <v>103</v>
      </c>
      <c r="C12" s="25">
        <f>M22</f>
        <v>0.99504950495048483</v>
      </c>
      <c r="D12" s="25">
        <f>M37</f>
        <v>0.29702970297029729</v>
      </c>
      <c r="E12" s="52">
        <f>C12+D12</f>
        <v>1.2920792079207821</v>
      </c>
    </row>
    <row r="13" spans="1:13" x14ac:dyDescent="0.3">
      <c r="B13" s="1" t="s">
        <v>105</v>
      </c>
      <c r="C13" s="25">
        <f>M26</f>
        <v>1.9900990099009919</v>
      </c>
      <c r="D13" s="25">
        <f>M39</f>
        <v>0.59702970297029756</v>
      </c>
      <c r="E13" s="52">
        <f>C13+D13</f>
        <v>2.5871287128712894</v>
      </c>
      <c r="F13" s="1"/>
      <c r="G13" s="1"/>
      <c r="H13" s="1"/>
      <c r="I13" s="29"/>
      <c r="J13" s="26"/>
    </row>
    <row r="15" spans="1:13" x14ac:dyDescent="0.3">
      <c r="A15" s="15" t="s">
        <v>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4" ht="28.8" x14ac:dyDescent="0.3">
      <c r="A17" s="7" t="s">
        <v>15</v>
      </c>
      <c r="B17" s="7"/>
      <c r="C17" s="7"/>
      <c r="D17" s="35" t="s">
        <v>38</v>
      </c>
      <c r="E17" s="35" t="s">
        <v>39</v>
      </c>
      <c r="G17" s="35" t="s">
        <v>71</v>
      </c>
      <c r="H17" s="35" t="s">
        <v>27</v>
      </c>
      <c r="I17" s="35" t="s">
        <v>81</v>
      </c>
      <c r="M17" s="31" t="s">
        <v>85</v>
      </c>
    </row>
    <row r="18" spans="1:14" ht="28.8" x14ac:dyDescent="0.3">
      <c r="A18" s="22" t="s">
        <v>28</v>
      </c>
      <c r="B18" s="22" t="s">
        <v>44</v>
      </c>
      <c r="C18" s="22" t="s">
        <v>56</v>
      </c>
      <c r="D18" s="30" t="s">
        <v>21</v>
      </c>
      <c r="E18" s="30" t="s">
        <v>21</v>
      </c>
      <c r="F18" s="22" t="s">
        <v>14</v>
      </c>
      <c r="G18" s="30" t="s">
        <v>72</v>
      </c>
      <c r="H18" s="23" t="s">
        <v>0</v>
      </c>
      <c r="I18" s="39" t="s">
        <v>80</v>
      </c>
      <c r="J18" s="36"/>
      <c r="K18" s="33"/>
      <c r="L18" s="33"/>
      <c r="M18" s="24" t="s">
        <v>40</v>
      </c>
    </row>
    <row r="20" spans="1:14" x14ac:dyDescent="0.3">
      <c r="A20" s="1" t="s">
        <v>103</v>
      </c>
      <c r="B20" s="1" t="s">
        <v>24</v>
      </c>
      <c r="C20" s="1" t="s">
        <v>57</v>
      </c>
      <c r="D20" s="1" t="s">
        <v>58</v>
      </c>
      <c r="E20" s="10">
        <v>1</v>
      </c>
      <c r="F20" s="21" t="s">
        <v>9</v>
      </c>
      <c r="G20" s="14" t="s">
        <v>67</v>
      </c>
      <c r="H20" s="49">
        <f>Amp_Non_Calc!$C$39</f>
        <v>0.49999999999998934</v>
      </c>
      <c r="I20" s="6">
        <f>E20*H20</f>
        <v>0.49999999999998934</v>
      </c>
      <c r="J20" s="14"/>
      <c r="L20" s="2"/>
      <c r="M20" s="6">
        <f>ABS(I20)</f>
        <v>0.49999999999998934</v>
      </c>
      <c r="N20" s="2" t="s">
        <v>9</v>
      </c>
    </row>
    <row r="21" spans="1:14" x14ac:dyDescent="0.3">
      <c r="A21" s="1" t="s">
        <v>29</v>
      </c>
      <c r="B21" s="1" t="s">
        <v>23</v>
      </c>
      <c r="C21" s="1" t="s">
        <v>57</v>
      </c>
      <c r="D21" s="1" t="s">
        <v>58</v>
      </c>
      <c r="E21" s="10">
        <v>1</v>
      </c>
      <c r="F21" s="21" t="s">
        <v>9</v>
      </c>
      <c r="G21" s="14" t="s">
        <v>67</v>
      </c>
      <c r="H21" s="49">
        <f>Amp_Non_Calc!$C$35</f>
        <v>-0.49504950495049549</v>
      </c>
      <c r="I21" s="6">
        <f>E21*H21</f>
        <v>-0.49504950495049549</v>
      </c>
      <c r="J21" s="14"/>
      <c r="L21" s="2"/>
      <c r="M21" s="6">
        <f>ABS(I21)</f>
        <v>0.49504950495049549</v>
      </c>
      <c r="N21" s="2" t="s">
        <v>9</v>
      </c>
    </row>
    <row r="22" spans="1:14" x14ac:dyDescent="0.3">
      <c r="L22" s="38" t="s">
        <v>53</v>
      </c>
      <c r="M22" s="47">
        <f>SUM(M20:M21)</f>
        <v>0.99504950495048483</v>
      </c>
      <c r="N22" s="2" t="s">
        <v>9</v>
      </c>
    </row>
    <row r="23" spans="1:14" x14ac:dyDescent="0.3">
      <c r="G23" s="1"/>
      <c r="J23" s="1"/>
    </row>
    <row r="24" spans="1:14" x14ac:dyDescent="0.3">
      <c r="A24" s="1" t="s">
        <v>105</v>
      </c>
      <c r="B24" s="1" t="s">
        <v>24</v>
      </c>
      <c r="C24" s="1" t="s">
        <v>57</v>
      </c>
      <c r="D24" s="1" t="s">
        <v>58</v>
      </c>
      <c r="E24" s="10">
        <v>1</v>
      </c>
      <c r="F24" s="21" t="s">
        <v>9</v>
      </c>
      <c r="G24" s="14" t="s">
        <v>67</v>
      </c>
      <c r="H24" s="49">
        <f>Amp_Inv_Calc!$C$35</f>
        <v>-0.99009900990099098</v>
      </c>
      <c r="I24" s="6">
        <f>E24*H24</f>
        <v>-0.99009900990099098</v>
      </c>
      <c r="J24" s="14"/>
      <c r="L24" s="2"/>
      <c r="M24" s="6">
        <f>ABS(I24)</f>
        <v>0.99009900990099098</v>
      </c>
      <c r="N24" s="2" t="s">
        <v>9</v>
      </c>
    </row>
    <row r="25" spans="1:14" x14ac:dyDescent="0.3">
      <c r="A25" s="1" t="s">
        <v>29</v>
      </c>
      <c r="B25" s="1" t="s">
        <v>23</v>
      </c>
      <c r="C25" s="1" t="s">
        <v>57</v>
      </c>
      <c r="D25" s="1" t="s">
        <v>58</v>
      </c>
      <c r="E25" s="10">
        <v>1</v>
      </c>
      <c r="F25" s="21" t="s">
        <v>9</v>
      </c>
      <c r="G25" s="14" t="s">
        <v>67</v>
      </c>
      <c r="H25" s="49">
        <f>Amp_Inv_Calc!$C$39</f>
        <v>1.0000000000000009</v>
      </c>
      <c r="I25" s="6">
        <f>E25*H25</f>
        <v>1.0000000000000009</v>
      </c>
      <c r="J25" s="14"/>
      <c r="L25" s="2"/>
      <c r="M25" s="6">
        <f>ABS(I25)</f>
        <v>1.0000000000000009</v>
      </c>
      <c r="N25" s="2" t="s">
        <v>9</v>
      </c>
    </row>
    <row r="26" spans="1:14" x14ac:dyDescent="0.3">
      <c r="L26" s="38" t="s">
        <v>53</v>
      </c>
      <c r="M26" s="47">
        <f>SUM(M24:M25)</f>
        <v>1.9900990099009919</v>
      </c>
      <c r="N26" s="2" t="s">
        <v>9</v>
      </c>
    </row>
    <row r="27" spans="1:14" x14ac:dyDescent="0.3">
      <c r="G27" s="1"/>
      <c r="J27" s="1"/>
    </row>
    <row r="30" spans="1:14" ht="28.8" x14ac:dyDescent="0.3">
      <c r="A30" s="7" t="s">
        <v>47</v>
      </c>
      <c r="B30" s="7"/>
      <c r="C30" s="7"/>
      <c r="D30" s="35" t="s">
        <v>38</v>
      </c>
      <c r="E30" s="35" t="s">
        <v>39</v>
      </c>
      <c r="G30" s="35" t="s">
        <v>71</v>
      </c>
      <c r="H30" s="35" t="s">
        <v>27</v>
      </c>
      <c r="I30" s="35" t="s">
        <v>81</v>
      </c>
      <c r="M30" s="31"/>
    </row>
    <row r="31" spans="1:14" ht="28.8" x14ac:dyDescent="0.3">
      <c r="A31" s="22" t="s">
        <v>28</v>
      </c>
      <c r="B31" s="22" t="s">
        <v>44</v>
      </c>
      <c r="C31" s="22" t="s">
        <v>56</v>
      </c>
      <c r="D31" s="22" t="s">
        <v>21</v>
      </c>
      <c r="E31" s="22" t="s">
        <v>21</v>
      </c>
      <c r="F31" s="22" t="s">
        <v>14</v>
      </c>
      <c r="G31" s="30" t="s">
        <v>72</v>
      </c>
      <c r="H31" s="23" t="s">
        <v>0</v>
      </c>
      <c r="I31" s="39" t="s">
        <v>79</v>
      </c>
      <c r="J31" s="33"/>
      <c r="K31" s="33"/>
      <c r="L31" s="33"/>
      <c r="M31" s="24" t="s">
        <v>40</v>
      </c>
    </row>
    <row r="33" spans="1:14" x14ac:dyDescent="0.3">
      <c r="A33" s="1" t="s">
        <v>103</v>
      </c>
      <c r="B33" s="1" t="s">
        <v>61</v>
      </c>
      <c r="C33" s="1" t="s">
        <v>57</v>
      </c>
      <c r="D33" s="1" t="s">
        <v>59</v>
      </c>
      <c r="E33" s="1">
        <v>100</v>
      </c>
      <c r="F33" s="21" t="s">
        <v>16</v>
      </c>
      <c r="G33" s="14" t="s">
        <v>67</v>
      </c>
      <c r="H33" s="49">
        <f>Amp_Non_Calc!$C$39</f>
        <v>0.49999999999998934</v>
      </c>
      <c r="I33" s="6">
        <f>E33/1000000*$B$9*H33*100</f>
        <v>0.1499999999999968</v>
      </c>
      <c r="J33" s="14"/>
      <c r="M33" s="6">
        <f>ABS(I33)</f>
        <v>0.1499999999999968</v>
      </c>
      <c r="N33" s="2" t="s">
        <v>9</v>
      </c>
    </row>
    <row r="34" spans="1:14" x14ac:dyDescent="0.3">
      <c r="A34" s="1" t="s">
        <v>29</v>
      </c>
      <c r="B34" s="1" t="s">
        <v>60</v>
      </c>
      <c r="C34" s="1" t="s">
        <v>57</v>
      </c>
      <c r="D34" s="1" t="s">
        <v>59</v>
      </c>
      <c r="E34" s="1">
        <v>100</v>
      </c>
      <c r="F34" s="21" t="s">
        <v>16</v>
      </c>
      <c r="G34" s="14" t="s">
        <v>67</v>
      </c>
      <c r="H34" s="49">
        <f>Amp_Non_Calc!$C$35</f>
        <v>-0.49504950495049549</v>
      </c>
      <c r="I34" s="6">
        <f>E34/1000000*$B$9*H34*100</f>
        <v>-0.14851485148514865</v>
      </c>
      <c r="J34" s="14"/>
      <c r="L34" s="2"/>
      <c r="M34" s="6">
        <f>ABS(I34)</f>
        <v>0.14851485148514865</v>
      </c>
      <c r="N34" s="2" t="s">
        <v>9</v>
      </c>
    </row>
    <row r="35" spans="1:14" x14ac:dyDescent="0.3">
      <c r="L35" s="38" t="s">
        <v>53</v>
      </c>
      <c r="M35" s="47">
        <f>SUM(M33:M34)</f>
        <v>0.29851485148514545</v>
      </c>
      <c r="N35" s="2" t="s">
        <v>9</v>
      </c>
    </row>
    <row r="36" spans="1:14" x14ac:dyDescent="0.3">
      <c r="G36" s="1"/>
      <c r="H36" s="1"/>
      <c r="I36" s="1"/>
    </row>
    <row r="37" spans="1:14" x14ac:dyDescent="0.3">
      <c r="A37" s="1" t="s">
        <v>105</v>
      </c>
      <c r="B37" s="1" t="s">
        <v>61</v>
      </c>
      <c r="C37" s="1" t="s">
        <v>57</v>
      </c>
      <c r="D37" s="1" t="s">
        <v>59</v>
      </c>
      <c r="E37" s="1">
        <v>100</v>
      </c>
      <c r="F37" s="21" t="s">
        <v>16</v>
      </c>
      <c r="G37" s="14" t="s">
        <v>67</v>
      </c>
      <c r="H37" s="49">
        <f>Amp_Inv_Calc!$C$35</f>
        <v>-0.99009900990099098</v>
      </c>
      <c r="I37" s="6">
        <f>E37/1000000*$B$9*H37*100</f>
        <v>-0.29702970297029729</v>
      </c>
      <c r="J37" s="14"/>
      <c r="M37" s="6">
        <f>ABS(I37)</f>
        <v>0.29702970297029729</v>
      </c>
      <c r="N37" s="2" t="s">
        <v>9</v>
      </c>
    </row>
    <row r="38" spans="1:14" x14ac:dyDescent="0.3">
      <c r="A38" s="1" t="s">
        <v>29</v>
      </c>
      <c r="B38" s="1" t="s">
        <v>60</v>
      </c>
      <c r="C38" s="1" t="s">
        <v>57</v>
      </c>
      <c r="D38" s="1" t="s">
        <v>59</v>
      </c>
      <c r="E38" s="1">
        <v>100</v>
      </c>
      <c r="F38" s="21" t="s">
        <v>16</v>
      </c>
      <c r="G38" s="14" t="s">
        <v>67</v>
      </c>
      <c r="H38" s="49">
        <f>Amp_Inv_Calc!$C$39</f>
        <v>1.0000000000000009</v>
      </c>
      <c r="I38" s="6">
        <f>E38/1000000*$B$9*H38*100</f>
        <v>0.30000000000000027</v>
      </c>
      <c r="J38" s="14"/>
      <c r="L38" s="2"/>
      <c r="M38" s="6">
        <f>ABS(I38)</f>
        <v>0.30000000000000027</v>
      </c>
      <c r="N38" s="2" t="s">
        <v>9</v>
      </c>
    </row>
    <row r="39" spans="1:14" x14ac:dyDescent="0.3">
      <c r="L39" s="38" t="s">
        <v>53</v>
      </c>
      <c r="M39" s="47">
        <f>SUM(M37:M38)</f>
        <v>0.59702970297029756</v>
      </c>
      <c r="N39" s="2" t="s">
        <v>9</v>
      </c>
    </row>
    <row r="40" spans="1:14" x14ac:dyDescent="0.3">
      <c r="B40" s="1"/>
      <c r="G40" s="1"/>
      <c r="H40" s="1"/>
      <c r="I40" s="1"/>
    </row>
  </sheetData>
  <conditionalFormatting sqref="H11">
    <cfRule type="containsText" dxfId="1" priority="9" operator="containsText" text="FAIL">
      <formula>NOT(ISERROR(SEARCH("FAIL",H11)))</formula>
    </cfRule>
    <cfRule type="containsText" dxfId="0" priority="10" operator="containsText" text="PASS">
      <formula>NOT(ISERROR(SEARCH("PASS",H11)))</formula>
    </cfRule>
  </conditionalFormatting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Description0 xmlns="45bbbaaf-9dd8-4326-8340-45c2a5cc5eed">Excel, Estimate, Gain, Offset, Errors, sensitivity, resistor, tolerance, offset voltage, bias current, temperature drift </Description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5AB4678C18C41A30B1694A3B3C417" ma:contentTypeVersion="2" ma:contentTypeDescription="Create a new document." ma:contentTypeScope="" ma:versionID="624ca64b9b34de73a59f1e484dfb0fab">
  <xsd:schema xmlns:xsd="http://www.w3.org/2001/XMLSchema" xmlns:p="http://schemas.microsoft.com/office/2006/metadata/properties" xmlns:ns2="45bbbaaf-9dd8-4326-8340-45c2a5cc5eed" targetNamespace="http://schemas.microsoft.com/office/2006/metadata/properties" ma:root="true" ma:fieldsID="82c14b6452cec9647633edb079a38ed2" ns2:_="">
    <xsd:import namespace="45bbbaaf-9dd8-4326-8340-45c2a5cc5eed"/>
    <xsd:element name="properties">
      <xsd:complexType>
        <xsd:sequence>
          <xsd:element name="documentManagement">
            <xsd:complexType>
              <xsd:all>
                <xsd:element ref="ns2:Description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45bbbaaf-9dd8-4326-8340-45c2a5cc5eed" elementFormDefault="qualified">
    <xsd:import namespace="http://schemas.microsoft.com/office/2006/documentManagement/types"/>
    <xsd:element name="Description0" ma:index="1" ma:displayName="Description" ma:default="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2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2707E48-D095-4DC8-8AEF-4F92FE558C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B21F30-1DDE-4518-9D25-5BBAC8FB611E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45bbbaaf-9dd8-4326-8340-45c2a5cc5eed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8007564-A151-47B0-A502-154A42E46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bbaaf-9dd8-4326-8340-45c2a5cc5ee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Amp_Non_Calc</vt:lpstr>
      <vt:lpstr>Amp_Inv_Calc</vt:lpstr>
      <vt:lpstr>Offset Study Errors</vt:lpstr>
      <vt:lpstr>Gain Study Errors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 Gain and Offset Errors of a Circuit Block</dc:title>
  <dc:subject/>
  <dc:creator/>
  <cp:lastModifiedBy/>
  <dcterms:created xsi:type="dcterms:W3CDTF">2006-09-16T00:00:00Z</dcterms:created>
  <dcterms:modified xsi:type="dcterms:W3CDTF">2025-08-04T19:22:16Z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0x010100CB35AB4678C18C41A30B1694A3B3C417</vt:lpwstr>
  </property>
</Properties>
</file>