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13_ncr:1_{804A945E-79F9-43AF-B114-F1CA785A66A8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R Divider" sheetId="14" r:id="rId1"/>
    <sheet name="R Divider Adj" sheetId="11" r:id="rId2"/>
    <sheet name="Sallen Key Q" sheetId="13" r:id="rId3"/>
    <sheet name="Regulator" sheetId="10" r:id="rId4"/>
  </sheets>
  <calcPr calcId="191029"/>
</workbook>
</file>

<file path=xl/calcChain.xml><?xml version="1.0" encoding="utf-8"?>
<calcChain xmlns="http://schemas.openxmlformats.org/spreadsheetml/2006/main">
  <c r="C26" i="11" l="1"/>
  <c r="C25" i="11"/>
  <c r="C25" i="14"/>
  <c r="C24" i="14"/>
  <c r="C26" i="10"/>
  <c r="C27" i="10"/>
  <c r="C38" i="13"/>
  <c r="C27" i="13"/>
  <c r="C26" i="13"/>
  <c r="C33" i="14"/>
  <c r="C34" i="11"/>
  <c r="C23" i="14"/>
  <c r="C10" i="14"/>
  <c r="C35" i="13"/>
  <c r="C25" i="13"/>
  <c r="C12" i="13"/>
  <c r="C11" i="11"/>
  <c r="C24" i="11"/>
  <c r="C25" i="10"/>
  <c r="C35" i="10"/>
  <c r="C12" i="10"/>
  <c r="C36" i="14" l="1"/>
  <c r="C36" i="11"/>
  <c r="C39" i="11"/>
  <c r="C38" i="10"/>
</calcChain>
</file>

<file path=xl/sharedStrings.xml><?xml version="1.0" encoding="utf-8"?>
<sst xmlns="http://schemas.openxmlformats.org/spreadsheetml/2006/main" count="137" uniqueCount="63">
  <si>
    <t>S</t>
  </si>
  <si>
    <t>R2</t>
  </si>
  <si>
    <t>K</t>
  </si>
  <si>
    <t>K'</t>
  </si>
  <si>
    <t>Signal Gain</t>
  </si>
  <si>
    <t>Enter values</t>
  </si>
  <si>
    <t>Calc results</t>
  </si>
  <si>
    <t xml:space="preserve">((K'-K)/K) / 0.01 </t>
  </si>
  <si>
    <t>R Divider</t>
  </si>
  <si>
    <t>R1b</t>
  </si>
  <si>
    <t>R1a</t>
  </si>
  <si>
    <t>R2 / ( 1/(1/R1a+1/R1b) + R2 )</t>
  </si>
  <si>
    <t>dK/dx * x / K</t>
  </si>
  <si>
    <t>dK/K / dx/x</t>
  </si>
  <si>
    <t>R1</t>
  </si>
  <si>
    <t>V1</t>
  </si>
  <si>
    <t>Vout</t>
  </si>
  <si>
    <t>Reg</t>
  </si>
  <si>
    <t>Serr</t>
  </si>
  <si>
    <t>%</t>
  </si>
  <si>
    <t>Iadj</t>
  </si>
  <si>
    <t>Vref</t>
  </si>
  <si>
    <t>Vo</t>
  </si>
  <si>
    <t>Vo'</t>
  </si>
  <si>
    <t>Vref*(R1+R2)/R1 + Iadj*R2</t>
  </si>
  <si>
    <r>
      <t>Vref*(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+R2)/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 xml:space="preserve"> + Iadj*R2</t>
    </r>
  </si>
  <si>
    <t>-Vref*R2 / (Vref*(R1+R2)+Iadj*R1*R2)</t>
  </si>
  <si>
    <r>
      <t>R2 / ( 1/(1/</t>
    </r>
    <r>
      <rPr>
        <sz val="11"/>
        <color rgb="FFFF0000"/>
        <rFont val="Calibri"/>
        <family val="2"/>
        <scheme val="minor"/>
      </rPr>
      <t>R1a</t>
    </r>
    <r>
      <rPr>
        <sz val="11"/>
        <color theme="1"/>
        <rFont val="Calibri"/>
        <family val="2"/>
        <scheme val="minor"/>
      </rPr>
      <t>+1/R1b) + R2 )</t>
    </r>
  </si>
  <si>
    <t>dK / dR1a</t>
  </si>
  <si>
    <t>R2 * -((1/R1a+1/R1b)^-1+R2)^-2 * -(1/R1a+1/R1b)^-2 * -1*R1a^-2</t>
  </si>
  <si>
    <t>C1</t>
  </si>
  <si>
    <t>Sallen Key</t>
  </si>
  <si>
    <t>Q</t>
  </si>
  <si>
    <t>Quality Factor</t>
  </si>
  <si>
    <t>C2</t>
  </si>
  <si>
    <t>(R1*R2*C1*C2)^(0.5) / (R1*C2+R2*C2)</t>
  </si>
  <si>
    <r>
      <t>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*R2*C1*C2)^(0.5) / (</t>
    </r>
    <r>
      <rPr>
        <sz val="11"/>
        <color rgb="FFC00000"/>
        <rFont val="Calibri"/>
        <family val="2"/>
        <scheme val="minor"/>
      </rPr>
      <t>R1</t>
    </r>
    <r>
      <rPr>
        <sz val="11"/>
        <color theme="1"/>
        <rFont val="Calibri"/>
        <family val="2"/>
        <scheme val="minor"/>
      </rPr>
      <t>*C2+R2*C2)</t>
    </r>
  </si>
  <si>
    <r>
      <rPr>
        <sz val="11"/>
        <color rgb="FFC00000"/>
        <rFont val="Calibri"/>
        <family val="2"/>
        <scheme val="minor"/>
      </rPr>
      <t>R2*1.01</t>
    </r>
    <r>
      <rPr>
        <sz val="11"/>
        <color theme="1"/>
        <rFont val="Calibri"/>
        <family val="2"/>
        <scheme val="minor"/>
      </rPr>
      <t xml:space="preserve">/ ( R1 + </t>
    </r>
    <r>
      <rPr>
        <sz val="11"/>
        <color rgb="FFFF0000"/>
        <rFont val="Calibri"/>
        <family val="2"/>
        <scheme val="minor"/>
      </rPr>
      <t>R2*1.01</t>
    </r>
    <r>
      <rPr>
        <sz val="11"/>
        <color theme="1"/>
        <rFont val="Calibri"/>
        <family val="2"/>
        <scheme val="minor"/>
      </rPr>
      <t>)</t>
    </r>
  </si>
  <si>
    <r>
      <rPr>
        <sz val="11"/>
        <color rgb="FFC00000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 xml:space="preserve">/( R1 + </t>
    </r>
    <r>
      <rPr>
        <sz val="11"/>
        <color rgb="FFFF0000"/>
        <rFont val="Calibri"/>
        <family val="2"/>
        <scheme val="minor"/>
      </rPr>
      <t>R2</t>
    </r>
    <r>
      <rPr>
        <sz val="11"/>
        <color theme="1"/>
        <rFont val="Calibri"/>
        <family val="2"/>
        <scheme val="minor"/>
      </rPr>
      <t>)</t>
    </r>
  </si>
  <si>
    <t>R2/( R1 + R2)</t>
  </si>
  <si>
    <t>R Divider with Fine Adjust</t>
  </si>
  <si>
    <t>DERIVATIVE METHOD</t>
  </si>
  <si>
    <t>1. Write equation f(x)</t>
  </si>
  <si>
    <t>2. Calculate partial derivative df(x)/dx</t>
  </si>
  <si>
    <t>3. Calculate S = df(x)/dx * x/f(fx)</t>
  </si>
  <si>
    <t>R1/( R1 + R2)</t>
  </si>
  <si>
    <t>Sallen-Key Filter Q</t>
  </si>
  <si>
    <t>Circuit</t>
  </si>
  <si>
    <t xml:space="preserve">Circuit </t>
  </si>
  <si>
    <r>
      <t xml:space="preserve">2. Copy equation as f'(x) and nudge x by small increment </t>
    </r>
    <r>
      <rPr>
        <sz val="11"/>
        <color theme="1"/>
        <rFont val="Calibri"/>
        <family val="2"/>
      </rPr>
      <t>Δx</t>
    </r>
  </si>
  <si>
    <t>3. Calculate S=(Δf(x)/f(x)/(Δx/x)</t>
  </si>
  <si>
    <t xml:space="preserve">      where Δf(x) = f'(x)-f(x)</t>
  </si>
  <si>
    <t>1/2 - R1/(R1+R2)</t>
  </si>
  <si>
    <t>Q'</t>
  </si>
  <si>
    <t xml:space="preserve">((Q'-Q)/Q) / 0.001 </t>
  </si>
  <si>
    <r>
      <t>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*R2*C1*C2)^(0.5) / 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*C2+R2*C2)</t>
    </r>
  </si>
  <si>
    <t>DIFFERENCE METHOD</t>
  </si>
  <si>
    <t>Difference vs. Derivative</t>
  </si>
  <si>
    <r>
      <t>Vref*(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+R2)/(</t>
    </r>
    <r>
      <rPr>
        <sz val="11"/>
        <color rgb="FFC00000"/>
        <rFont val="Calibri"/>
        <family val="2"/>
        <scheme val="minor"/>
      </rPr>
      <t>R1*1.001</t>
    </r>
    <r>
      <rPr>
        <sz val="11"/>
        <color theme="1"/>
        <rFont val="Calibri"/>
        <family val="2"/>
        <scheme val="minor"/>
      </rPr>
      <t>) + Iadj*R2</t>
    </r>
  </si>
  <si>
    <t xml:space="preserve">((Vo'-Vo)/Vo) / 0.001 </t>
  </si>
  <si>
    <t>Sensitivity Calc - Difference vs Derivative</t>
  </si>
  <si>
    <t>Regulator (LM317)</t>
  </si>
  <si>
    <r>
      <t>R2 / ( 1/(1/(</t>
    </r>
    <r>
      <rPr>
        <sz val="11"/>
        <color rgb="FFFF0000"/>
        <rFont val="Calibri"/>
        <family val="2"/>
        <scheme val="minor"/>
      </rPr>
      <t>R1a*1.01</t>
    </r>
    <r>
      <rPr>
        <sz val="11"/>
        <color theme="1"/>
        <rFont val="Calibri"/>
        <family val="2"/>
        <scheme val="minor"/>
      </rPr>
      <t>)+1/R1b) + R2 )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</si>
</sst>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/>
    <xf numFmtId="16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 wrapText="1"/>
    </xf>
    <xf numFmtId="3" fontId="0" fillId="0" borderId="0" xfId="0" applyNumberFormat="1" applyAlignment="1">
      <alignment horizontal="left" wrapText="1"/>
    </xf>
    <xf numFmtId="164" fontId="0" fillId="0" borderId="0" xfId="0" applyNumberFormat="1" applyAlignment="1">
      <alignment horizontal="left"/>
    </xf>
    <xf numFmtId="0" fontId="2" fillId="4" borderId="0" xfId="0" applyFont="1" applyFill="1"/>
    <xf numFmtId="1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/>
    <xf numFmtId="0" fontId="5" fillId="0" borderId="0" xfId="0" quotePrefix="1" applyFont="1"/>
    <xf numFmtId="11" fontId="0" fillId="0" borderId="0" xfId="0" applyNumberFormat="1" applyAlignment="1">
      <alignment horizontal="center"/>
    </xf>
    <xf numFmtId="0" fontId="0" fillId="0" borderId="0" xfId="0" quotePrefix="1"/>
    <xf numFmtId="2" fontId="0" fillId="0" borderId="0" xfId="0" applyNumberFormat="1" applyAlignment="1">
      <alignment horizontal="center"/>
    </xf>
    <xf numFmtId="0" fontId="0" fillId="3" borderId="0" xfId="0" quotePrefix="1" applyFill="1" applyAlignment="1">
      <alignment horizontal="center"/>
    </xf>
    <xf numFmtId="0" fontId="8" fillId="0" borderId="0" xfId="0" applyFont="1"/>
    <xf numFmtId="0" fontId="5" fillId="0" borderId="0" xfId="0" applyFont="1"/>
    <xf numFmtId="167" fontId="0" fillId="0" borderId="0" xfId="0" applyNumberForma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351693</xdr:colOff>
      <xdr:row>5</xdr:row>
      <xdr:rowOff>64477</xdr:rowOff>
    </xdr:from>
    <xdr:to>
      <xdr:col>6</xdr:col>
      <xdr:colOff>87923</xdr:colOff>
      <xdr:row>15</xdr:row>
      <xdr:rowOff>177067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340D5C-B176-6706-9EFA-896976653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6247" y="1037492"/>
          <a:ext cx="1154722" cy="1929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539261</xdr:colOff>
      <xdr:row>4</xdr:row>
      <xdr:rowOff>169985</xdr:rowOff>
    </xdr:from>
    <xdr:to>
      <xdr:col>8</xdr:col>
      <xdr:colOff>105508</xdr:colOff>
      <xdr:row>16</xdr:row>
      <xdr:rowOff>147445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FEE0D44-B085-80C4-D5F0-9544874D0C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73415" y="961293"/>
          <a:ext cx="1723293" cy="21579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482715</xdr:colOff>
      <xdr:row>4</xdr:row>
      <xdr:rowOff>159296</xdr:rowOff>
    </xdr:from>
    <xdr:to>
      <xdr:col>12</xdr:col>
      <xdr:colOff>533400</xdr:colOff>
      <xdr:row>15</xdr:row>
      <xdr:rowOff>181840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00BE89-32C3-240F-9CBE-FE7704BFC2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4865" y="959396"/>
          <a:ext cx="3854335" cy="20481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384313</xdr:colOff>
      <xdr:row>5</xdr:row>
      <xdr:rowOff>6626</xdr:rowOff>
    </xdr:from>
    <xdr:to>
      <xdr:col>8</xdr:col>
      <xdr:colOff>279000</xdr:colOff>
      <xdr:row>16</xdr:row>
      <xdr:rowOff>26504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D9984-FD78-CFA9-A547-CAE7BC1F6A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22035" y="993913"/>
          <a:ext cx="2054791" cy="2060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8E4F9-FEDE-4841-9936-0B373FAECDEA}">
  <dimension ref="A1:J36"/>
  <sheetViews>
    <sheetView topLeftCell="A19" zoomScale="85" zoomScaleNormal="85" workbookViewId="0">
      <selection activeCell="E36" sqref="E36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8</v>
      </c>
      <c r="F1" s="1"/>
    </row>
    <row r="2" spans="1:8" ht="15.5" x14ac:dyDescent="0.35">
      <c r="A2" s="23" t="s">
        <v>60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48</v>
      </c>
      <c r="B5" s="5"/>
      <c r="C5" s="5"/>
      <c r="D5" s="5"/>
      <c r="E5" s="5"/>
    </row>
    <row r="7" spans="1:8" x14ac:dyDescent="0.35">
      <c r="A7" t="s">
        <v>8</v>
      </c>
      <c r="B7" s="3" t="s">
        <v>14</v>
      </c>
      <c r="C7" s="1">
        <v>3000</v>
      </c>
    </row>
    <row r="8" spans="1:8" x14ac:dyDescent="0.35">
      <c r="B8" s="3" t="s">
        <v>1</v>
      </c>
      <c r="C8" s="14">
        <v>1000</v>
      </c>
    </row>
    <row r="10" spans="1:8" x14ac:dyDescent="0.35">
      <c r="A10" t="s">
        <v>4</v>
      </c>
      <c r="B10" s="4" t="s">
        <v>2</v>
      </c>
      <c r="C10" s="6">
        <f>$C$8/($C$7+$C$8)</f>
        <v>0.25</v>
      </c>
      <c r="D10" s="22" t="s">
        <v>39</v>
      </c>
    </row>
    <row r="16" spans="1:8" x14ac:dyDescent="0.35">
      <c r="A16" s="7"/>
      <c r="D16" s="2"/>
    </row>
    <row r="17" spans="1:10" x14ac:dyDescent="0.35">
      <c r="A17" s="13" t="s">
        <v>56</v>
      </c>
      <c r="B17" s="13"/>
      <c r="C17" s="13"/>
      <c r="D17" s="13"/>
      <c r="E17" s="13"/>
      <c r="F17" s="13"/>
      <c r="G17" s="13"/>
      <c r="H17" s="13"/>
      <c r="I17" s="13"/>
      <c r="J17" s="13"/>
    </row>
    <row r="18" spans="1:10" x14ac:dyDescent="0.35">
      <c r="A18" t="s">
        <v>42</v>
      </c>
      <c r="B18" s="8"/>
      <c r="D18" s="2"/>
      <c r="G18" s="12"/>
    </row>
    <row r="19" spans="1:10" x14ac:dyDescent="0.35">
      <c r="A19" t="s">
        <v>49</v>
      </c>
      <c r="B19" s="8"/>
      <c r="D19" s="2"/>
    </row>
    <row r="20" spans="1:10" x14ac:dyDescent="0.35">
      <c r="A20" t="s">
        <v>50</v>
      </c>
      <c r="B20" s="8"/>
      <c r="D20" s="2"/>
    </row>
    <row r="21" spans="1:10" x14ac:dyDescent="0.35">
      <c r="A21" t="s">
        <v>51</v>
      </c>
      <c r="B21" s="8"/>
      <c r="D21" s="2"/>
    </row>
    <row r="22" spans="1:10" x14ac:dyDescent="0.35">
      <c r="A22" s="11"/>
      <c r="B22" s="1"/>
      <c r="D22" s="1"/>
      <c r="E22" s="10"/>
    </row>
    <row r="23" spans="1:10" x14ac:dyDescent="0.35">
      <c r="A23" s="10" t="s">
        <v>1</v>
      </c>
      <c r="B23" s="4" t="s">
        <v>2</v>
      </c>
      <c r="C23" s="6">
        <f>$C$8/($C$7+$C$8)</f>
        <v>0.25</v>
      </c>
      <c r="D23" t="s">
        <v>38</v>
      </c>
      <c r="F23" s="12"/>
    </row>
    <row r="24" spans="1:10" x14ac:dyDescent="0.35">
      <c r="A24" s="7"/>
      <c r="B24" s="4" t="s">
        <v>3</v>
      </c>
      <c r="C24" s="6">
        <f>$C$8*1.01/($C$7+$C$8*1.01)</f>
        <v>0.25187032418952621</v>
      </c>
      <c r="D24" t="s">
        <v>37</v>
      </c>
      <c r="F24" s="12"/>
    </row>
    <row r="25" spans="1:10" x14ac:dyDescent="0.35">
      <c r="A25" s="7"/>
      <c r="B25" s="4" t="s">
        <v>0</v>
      </c>
      <c r="C25" s="6">
        <f>((C24-C23)/C23)/0.01</f>
        <v>0.74812967581048273</v>
      </c>
      <c r="D25" s="2" t="s">
        <v>7</v>
      </c>
    </row>
    <row r="28" spans="1:10" x14ac:dyDescent="0.35">
      <c r="A28" s="13" t="s">
        <v>41</v>
      </c>
      <c r="B28" s="13"/>
      <c r="C28" s="13"/>
      <c r="D28" s="13"/>
      <c r="E28" s="13"/>
      <c r="F28" s="13"/>
      <c r="G28" s="13"/>
      <c r="H28" s="13"/>
      <c r="I28" s="13"/>
      <c r="J28" s="13"/>
    </row>
    <row r="29" spans="1:10" x14ac:dyDescent="0.35">
      <c r="A29" t="s">
        <v>42</v>
      </c>
      <c r="B29" s="8"/>
      <c r="D29" s="2"/>
      <c r="G29" s="12"/>
    </row>
    <row r="30" spans="1:10" x14ac:dyDescent="0.35">
      <c r="A30" t="s">
        <v>43</v>
      </c>
      <c r="B30" s="8"/>
      <c r="D30" s="2"/>
    </row>
    <row r="31" spans="1:10" x14ac:dyDescent="0.35">
      <c r="A31" t="s">
        <v>44</v>
      </c>
      <c r="B31" s="8"/>
      <c r="D31" s="2"/>
    </row>
    <row r="33" spans="1:4" x14ac:dyDescent="0.35">
      <c r="B33" s="4" t="s">
        <v>0</v>
      </c>
      <c r="C33" s="6">
        <f>$C$7/($C$7+$C$8)</f>
        <v>0.75</v>
      </c>
      <c r="D33" s="22" t="s">
        <v>45</v>
      </c>
    </row>
    <row r="35" spans="1:4" x14ac:dyDescent="0.35">
      <c r="A35" t="s">
        <v>57</v>
      </c>
    </row>
    <row r="36" spans="1:4" x14ac:dyDescent="0.35">
      <c r="B36" s="4" t="s">
        <v>18</v>
      </c>
      <c r="C36" s="20">
        <f>(C25-C33)/C33*100</f>
        <v>-0.24937655860230259</v>
      </c>
      <c r="D36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42748-CE10-4243-9B92-431423284440}">
  <dimension ref="A1:J39"/>
  <sheetViews>
    <sheetView tabSelected="1" topLeftCell="A16" zoomScale="85" zoomScaleNormal="85" workbookViewId="0">
      <selection activeCell="C27" sqref="C27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40</v>
      </c>
      <c r="F1" s="1"/>
    </row>
    <row r="2" spans="1:8" ht="15.5" x14ac:dyDescent="0.35">
      <c r="A2" s="23" t="s">
        <v>60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7" spans="1:8" x14ac:dyDescent="0.35">
      <c r="A7" t="s">
        <v>8</v>
      </c>
      <c r="B7" s="3" t="s">
        <v>10</v>
      </c>
      <c r="C7" s="1">
        <v>3010</v>
      </c>
      <c r="E7" s="1"/>
    </row>
    <row r="8" spans="1:8" x14ac:dyDescent="0.35">
      <c r="B8" s="3" t="s">
        <v>9</v>
      </c>
      <c r="C8" s="1">
        <v>21500</v>
      </c>
      <c r="F8" s="1"/>
    </row>
    <row r="9" spans="1:8" x14ac:dyDescent="0.35">
      <c r="B9" s="3" t="s">
        <v>1</v>
      </c>
      <c r="C9" s="14">
        <v>1000</v>
      </c>
    </row>
    <row r="11" spans="1:8" x14ac:dyDescent="0.35">
      <c r="A11" t="s">
        <v>4</v>
      </c>
      <c r="B11" s="4" t="s">
        <v>2</v>
      </c>
      <c r="C11" s="6">
        <f>$C$9*((1/$C$7+1/$C$8)^-1+$C$9)^-1</f>
        <v>0.27469879518072288</v>
      </c>
      <c r="D11" t="s">
        <v>11</v>
      </c>
    </row>
    <row r="18" spans="1:10" x14ac:dyDescent="0.35">
      <c r="A18" s="13" t="s">
        <v>56</v>
      </c>
      <c r="B18" s="13"/>
      <c r="C18" s="13"/>
      <c r="D18" s="13"/>
      <c r="E18" s="13"/>
      <c r="F18" s="13"/>
      <c r="G18" s="13"/>
      <c r="H18" s="13"/>
      <c r="I18" s="13"/>
      <c r="J18" s="13"/>
    </row>
    <row r="19" spans="1:10" x14ac:dyDescent="0.35">
      <c r="A19" t="s">
        <v>42</v>
      </c>
      <c r="B19" s="8"/>
      <c r="D19" s="2"/>
      <c r="G19" s="12"/>
    </row>
    <row r="20" spans="1:10" x14ac:dyDescent="0.35">
      <c r="A20" t="s">
        <v>49</v>
      </c>
      <c r="B20" s="8"/>
      <c r="D20" s="2"/>
    </row>
    <row r="21" spans="1:10" x14ac:dyDescent="0.35">
      <c r="A21" t="s">
        <v>50</v>
      </c>
      <c r="B21" s="8"/>
      <c r="D21" s="2"/>
    </row>
    <row r="22" spans="1:10" x14ac:dyDescent="0.35">
      <c r="A22" t="s">
        <v>51</v>
      </c>
      <c r="B22" s="8"/>
      <c r="D22" s="2"/>
    </row>
    <row r="23" spans="1:10" x14ac:dyDescent="0.35">
      <c r="B23" s="8"/>
      <c r="D23" s="2"/>
      <c r="G23" s="12"/>
    </row>
    <row r="24" spans="1:10" x14ac:dyDescent="0.35">
      <c r="A24" s="10" t="s">
        <v>10</v>
      </c>
      <c r="B24" s="4" t="s">
        <v>2</v>
      </c>
      <c r="C24" s="6">
        <f>$C$9/(1/(1/$C$7+1/$C$8)+$C$9)</f>
        <v>0.27469879518072288</v>
      </c>
      <c r="D24" t="s">
        <v>27</v>
      </c>
      <c r="F24" s="12"/>
    </row>
    <row r="25" spans="1:10" x14ac:dyDescent="0.35">
      <c r="A25" s="7"/>
      <c r="B25" s="4" t="s">
        <v>3</v>
      </c>
      <c r="C25" s="6">
        <f>$C$9/(1/(1/($C$7*1.01)+1/$C$8)+$C$9)</f>
        <v>0.27296424727968432</v>
      </c>
      <c r="D25" t="s">
        <v>62</v>
      </c>
      <c r="F25" s="12"/>
    </row>
    <row r="26" spans="1:10" x14ac:dyDescent="0.35">
      <c r="A26" s="7"/>
      <c r="B26" s="4" t="s">
        <v>0</v>
      </c>
      <c r="C26" s="6">
        <f>((C25-C24)/C24)/0.01</f>
        <v>-0.63143629730789408</v>
      </c>
      <c r="D26" s="2" t="s">
        <v>7</v>
      </c>
    </row>
    <row r="29" spans="1:10" x14ac:dyDescent="0.35">
      <c r="A29" s="13" t="s">
        <v>41</v>
      </c>
      <c r="B29" s="13"/>
      <c r="C29" s="13"/>
      <c r="D29" s="13"/>
      <c r="E29" s="13"/>
      <c r="F29" s="13"/>
      <c r="G29" s="13"/>
      <c r="H29" s="13"/>
      <c r="I29" s="13"/>
      <c r="J29" s="13"/>
    </row>
    <row r="30" spans="1:10" x14ac:dyDescent="0.35">
      <c r="A30" t="s">
        <v>42</v>
      </c>
      <c r="B30" s="8"/>
      <c r="D30" s="2"/>
      <c r="G30" s="12"/>
    </row>
    <row r="31" spans="1:10" x14ac:dyDescent="0.35">
      <c r="A31" t="s">
        <v>43</v>
      </c>
      <c r="B31" s="8"/>
      <c r="D31" s="2"/>
    </row>
    <row r="32" spans="1:10" x14ac:dyDescent="0.35">
      <c r="A32" t="s">
        <v>44</v>
      </c>
      <c r="B32" s="8"/>
      <c r="D32" s="2"/>
    </row>
    <row r="33" spans="1:7" x14ac:dyDescent="0.35">
      <c r="C33" s="15"/>
    </row>
    <row r="34" spans="1:7" ht="15.5" x14ac:dyDescent="0.35">
      <c r="B34" s="4" t="s">
        <v>28</v>
      </c>
      <c r="C34" s="15">
        <f>$C$9*-1*((1/$C$7+1/$C$8)^-1+$C$9)^-2*-1*(1/$C$7+1/$C$8)^-2*-1*$C$7^-2</f>
        <v>-5.8063579619683551E-5</v>
      </c>
      <c r="E34" s="17" t="s">
        <v>29</v>
      </c>
    </row>
    <row r="36" spans="1:7" x14ac:dyDescent="0.35">
      <c r="B36" s="4" t="s">
        <v>0</v>
      </c>
      <c r="C36" s="6">
        <f>C34*C7/C11</f>
        <v>-0.63622912703445367</v>
      </c>
      <c r="E36" t="s">
        <v>13</v>
      </c>
      <c r="G36" t="s">
        <v>12</v>
      </c>
    </row>
    <row r="38" spans="1:7" x14ac:dyDescent="0.35">
      <c r="A38" t="s">
        <v>57</v>
      </c>
    </row>
    <row r="39" spans="1:7" x14ac:dyDescent="0.35">
      <c r="B39" s="4" t="s">
        <v>18</v>
      </c>
      <c r="C39" s="9">
        <f>(C26-C36)/C36*100</f>
        <v>-0.75331818725426625</v>
      </c>
      <c r="D39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37F6-DCBB-4664-AFDE-14FE4F952A41}">
  <dimension ref="A1:J38"/>
  <sheetViews>
    <sheetView zoomScale="85" zoomScaleNormal="85" workbookViewId="0">
      <selection activeCell="A2" sqref="A2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46</v>
      </c>
      <c r="F1" s="1"/>
    </row>
    <row r="2" spans="1:8" ht="15.5" x14ac:dyDescent="0.35">
      <c r="A2" s="23" t="s">
        <v>60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7" spans="1:8" x14ac:dyDescent="0.35">
      <c r="A7" t="s">
        <v>31</v>
      </c>
      <c r="B7" s="3" t="s">
        <v>14</v>
      </c>
      <c r="C7" s="1">
        <v>33200</v>
      </c>
    </row>
    <row r="8" spans="1:8" x14ac:dyDescent="0.35">
      <c r="B8" s="3" t="s">
        <v>1</v>
      </c>
      <c r="C8" s="1">
        <v>33200</v>
      </c>
    </row>
    <row r="9" spans="1:8" x14ac:dyDescent="0.35">
      <c r="B9" s="3" t="s">
        <v>30</v>
      </c>
      <c r="C9" s="18">
        <v>2.0000000000000001E-9</v>
      </c>
    </row>
    <row r="10" spans="1:8" x14ac:dyDescent="0.35">
      <c r="B10" s="3" t="s">
        <v>34</v>
      </c>
      <c r="C10" s="18">
        <v>5.0000000000000003E-10</v>
      </c>
    </row>
    <row r="12" spans="1:8" x14ac:dyDescent="0.35">
      <c r="A12" t="s">
        <v>33</v>
      </c>
      <c r="B12" s="4" t="s">
        <v>32</v>
      </c>
      <c r="C12" s="6">
        <f>($C$7*$C$8*$C$9*$C$10)^(0.5) / ($C$7*$C$10+$C$8*$C$10)</f>
        <v>1</v>
      </c>
      <c r="D12" t="s">
        <v>35</v>
      </c>
    </row>
    <row r="19" spans="1:10" x14ac:dyDescent="0.35">
      <c r="A19" s="13" t="s">
        <v>56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5">
      <c r="A20" t="s">
        <v>42</v>
      </c>
      <c r="B20" s="8"/>
      <c r="D20" s="2"/>
      <c r="G20" s="12"/>
    </row>
    <row r="21" spans="1:10" x14ac:dyDescent="0.35">
      <c r="A21" t="s">
        <v>49</v>
      </c>
      <c r="B21" s="8"/>
      <c r="D21" s="2"/>
    </row>
    <row r="22" spans="1:10" x14ac:dyDescent="0.35">
      <c r="A22" t="s">
        <v>50</v>
      </c>
      <c r="B22" s="8"/>
      <c r="D22" s="2"/>
    </row>
    <row r="23" spans="1:10" x14ac:dyDescent="0.35">
      <c r="A23" t="s">
        <v>51</v>
      </c>
      <c r="B23" s="8"/>
      <c r="D23" s="2"/>
    </row>
    <row r="24" spans="1:10" x14ac:dyDescent="0.35">
      <c r="B24" s="8"/>
      <c r="D24" s="2"/>
    </row>
    <row r="25" spans="1:10" x14ac:dyDescent="0.35">
      <c r="A25" s="10" t="s">
        <v>14</v>
      </c>
      <c r="B25" s="4" t="s">
        <v>32</v>
      </c>
      <c r="C25" s="6">
        <f>($C$7*$C$8*$C$9*$C$10)^(0.5) / ($C$7*$C$10+$C$8*$C$10)</f>
        <v>1</v>
      </c>
      <c r="D25" t="s">
        <v>36</v>
      </c>
      <c r="F25" s="12"/>
    </row>
    <row r="26" spans="1:10" x14ac:dyDescent="0.35">
      <c r="A26" s="7"/>
      <c r="B26" s="21" t="s">
        <v>53</v>
      </c>
      <c r="C26" s="6">
        <f>($C$7*1.001*$C$8*$C$9*$C$10)^(0.5) / ($C$7*1.001*$C$10+$C$8*$C$10)</f>
        <v>0.99999987512489863</v>
      </c>
      <c r="D26" t="s">
        <v>55</v>
      </c>
      <c r="F26" s="12"/>
    </row>
    <row r="27" spans="1:10" x14ac:dyDescent="0.35">
      <c r="A27" s="7"/>
      <c r="B27" s="4" t="s">
        <v>0</v>
      </c>
      <c r="C27" s="24">
        <f>((C26-C25)/C25)/0.001</f>
        <v>-1.2487510137049185E-4</v>
      </c>
      <c r="D27" s="2" t="s">
        <v>54</v>
      </c>
    </row>
    <row r="30" spans="1:10" x14ac:dyDescent="0.35">
      <c r="A30" s="13" t="s">
        <v>41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35">
      <c r="A31" t="s">
        <v>42</v>
      </c>
      <c r="B31" s="8"/>
      <c r="D31" s="2"/>
      <c r="G31" s="12"/>
    </row>
    <row r="32" spans="1:10" x14ac:dyDescent="0.35">
      <c r="A32" t="s">
        <v>43</v>
      </c>
      <c r="B32" s="8"/>
      <c r="D32" s="2"/>
    </row>
    <row r="33" spans="1:4" x14ac:dyDescent="0.35">
      <c r="A33" t="s">
        <v>44</v>
      </c>
      <c r="B33" s="8"/>
      <c r="D33" s="2"/>
    </row>
    <row r="35" spans="1:4" x14ac:dyDescent="0.35">
      <c r="B35" s="4" t="s">
        <v>0</v>
      </c>
      <c r="C35" s="6">
        <f>1/2-$C$7/($C$7+$C$8)</f>
        <v>0</v>
      </c>
      <c r="D35" t="s">
        <v>52</v>
      </c>
    </row>
    <row r="37" spans="1:4" x14ac:dyDescent="0.35">
      <c r="A37" t="s">
        <v>57</v>
      </c>
    </row>
    <row r="38" spans="1:4" x14ac:dyDescent="0.35">
      <c r="B38" s="4" t="s">
        <v>18</v>
      </c>
      <c r="C38" s="9" t="e">
        <f>(C27-C35)/C35*100</f>
        <v>#DIV/0!</v>
      </c>
      <c r="D38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3A697-CA49-4FC1-98C2-9C018EA07728}">
  <dimension ref="A1:J38"/>
  <sheetViews>
    <sheetView zoomScale="85" zoomScaleNormal="85" workbookViewId="0">
      <selection activeCell="A15" sqref="A15"/>
    </sheetView>
  </sheetViews>
  <sheetFormatPr defaultRowHeight="14.5" x14ac:dyDescent="0.35"/>
  <cols>
    <col min="1" max="1" width="13.1796875" customWidth="1"/>
    <col min="2" max="2" width="12.1796875" customWidth="1"/>
    <col min="3" max="3" width="9.81640625" customWidth="1"/>
    <col min="6" max="6" width="11.81640625" customWidth="1"/>
    <col min="7" max="7" width="10.81640625" customWidth="1"/>
  </cols>
  <sheetData>
    <row r="1" spans="1:8" ht="18.5" x14ac:dyDescent="0.45">
      <c r="A1" s="16" t="s">
        <v>61</v>
      </c>
      <c r="F1" s="1"/>
    </row>
    <row r="2" spans="1:8" ht="15.5" x14ac:dyDescent="0.35">
      <c r="A2" s="23" t="s">
        <v>60</v>
      </c>
      <c r="E2" s="3"/>
      <c r="F2" s="2" t="s">
        <v>5</v>
      </c>
    </row>
    <row r="3" spans="1:8" x14ac:dyDescent="0.35">
      <c r="E3" s="4"/>
      <c r="F3" s="2" t="s">
        <v>6</v>
      </c>
      <c r="H3" s="1"/>
    </row>
    <row r="4" spans="1:8" x14ac:dyDescent="0.35">
      <c r="F4" s="1"/>
      <c r="G4" s="1"/>
      <c r="H4" s="1"/>
    </row>
    <row r="5" spans="1:8" x14ac:dyDescent="0.35">
      <c r="A5" s="5" t="s">
        <v>47</v>
      </c>
      <c r="B5" s="5"/>
      <c r="C5" s="5"/>
      <c r="D5" s="5"/>
      <c r="E5" s="5"/>
    </row>
    <row r="6" spans="1:8" x14ac:dyDescent="0.35">
      <c r="F6" s="1"/>
      <c r="G6" s="1"/>
    </row>
    <row r="7" spans="1:8" x14ac:dyDescent="0.35">
      <c r="A7" t="s">
        <v>17</v>
      </c>
      <c r="B7" s="3" t="s">
        <v>14</v>
      </c>
      <c r="C7" s="14">
        <v>499</v>
      </c>
      <c r="F7" s="1"/>
      <c r="G7" s="1"/>
    </row>
    <row r="8" spans="1:8" x14ac:dyDescent="0.35">
      <c r="B8" s="3" t="s">
        <v>1</v>
      </c>
      <c r="C8" s="14">
        <v>1500</v>
      </c>
      <c r="F8" s="1"/>
      <c r="G8" s="1"/>
    </row>
    <row r="9" spans="1:8" x14ac:dyDescent="0.35">
      <c r="B9" s="3" t="s">
        <v>21</v>
      </c>
      <c r="C9" s="6">
        <v>1.25</v>
      </c>
      <c r="G9" s="1"/>
    </row>
    <row r="10" spans="1:8" x14ac:dyDescent="0.35">
      <c r="B10" s="3" t="s">
        <v>20</v>
      </c>
      <c r="C10" s="18">
        <v>5.0000000000000002E-5</v>
      </c>
      <c r="F10" s="18"/>
      <c r="G10" s="1"/>
    </row>
    <row r="12" spans="1:8" x14ac:dyDescent="0.35">
      <c r="A12" t="s">
        <v>16</v>
      </c>
      <c r="B12" s="4" t="s">
        <v>15</v>
      </c>
      <c r="C12" s="6">
        <f>$C$9*($C$8+$C$7)/$C$7+$C$10*$C$8</f>
        <v>5.0825150300601205</v>
      </c>
      <c r="D12" t="s">
        <v>24</v>
      </c>
      <c r="G12" s="4"/>
      <c r="H12" s="6"/>
    </row>
    <row r="19" spans="1:10" x14ac:dyDescent="0.35">
      <c r="A19" s="13" t="s">
        <v>56</v>
      </c>
      <c r="B19" s="13"/>
      <c r="C19" s="13"/>
      <c r="D19" s="13"/>
      <c r="E19" s="13"/>
      <c r="F19" s="13"/>
      <c r="G19" s="13"/>
      <c r="H19" s="13"/>
      <c r="I19" s="13"/>
      <c r="J19" s="13"/>
    </row>
    <row r="20" spans="1:10" x14ac:dyDescent="0.35">
      <c r="A20" t="s">
        <v>42</v>
      </c>
      <c r="B20" s="8"/>
      <c r="D20" s="2"/>
      <c r="G20" s="12"/>
    </row>
    <row r="21" spans="1:10" x14ac:dyDescent="0.35">
      <c r="A21" t="s">
        <v>49</v>
      </c>
      <c r="B21" s="8"/>
      <c r="D21" s="2"/>
    </row>
    <row r="22" spans="1:10" x14ac:dyDescent="0.35">
      <c r="A22" t="s">
        <v>50</v>
      </c>
      <c r="B22" s="8"/>
      <c r="D22" s="2"/>
    </row>
    <row r="23" spans="1:10" x14ac:dyDescent="0.35">
      <c r="A23" t="s">
        <v>51</v>
      </c>
      <c r="B23" s="8"/>
      <c r="D23" s="2"/>
    </row>
    <row r="24" spans="1:10" x14ac:dyDescent="0.35">
      <c r="A24" s="11"/>
      <c r="B24" s="1"/>
      <c r="D24" s="1"/>
      <c r="E24" s="10"/>
    </row>
    <row r="25" spans="1:10" x14ac:dyDescent="0.35">
      <c r="A25" s="10" t="s">
        <v>14</v>
      </c>
      <c r="B25" s="4" t="s">
        <v>22</v>
      </c>
      <c r="C25" s="6">
        <f>$C$9*($C$7+$C$8)/$C$7+$C$10*$C$8</f>
        <v>5.0825150300601205</v>
      </c>
      <c r="D25" t="s">
        <v>25</v>
      </c>
      <c r="F25" s="12"/>
    </row>
    <row r="26" spans="1:10" x14ac:dyDescent="0.35">
      <c r="A26" s="7"/>
      <c r="B26" s="4" t="s">
        <v>23</v>
      </c>
      <c r="C26" s="6">
        <f>$C$9*($C$7*1.001+$C$8)/($C$7*1.001)+$C$10*$C$8</f>
        <v>5.0787612687913297</v>
      </c>
      <c r="D26" t="s">
        <v>58</v>
      </c>
    </row>
    <row r="27" spans="1:10" x14ac:dyDescent="0.35">
      <c r="A27" s="7"/>
      <c r="B27" s="4" t="s">
        <v>0</v>
      </c>
      <c r="C27" s="6">
        <f>((C26-C25)/C25)/0.001</f>
        <v>-0.73856373204790826</v>
      </c>
      <c r="D27" s="2" t="s">
        <v>59</v>
      </c>
    </row>
    <row r="30" spans="1:10" x14ac:dyDescent="0.35">
      <c r="A30" s="13" t="s">
        <v>41</v>
      </c>
      <c r="B30" s="13"/>
      <c r="C30" s="13"/>
      <c r="D30" s="13"/>
      <c r="E30" s="13"/>
      <c r="F30" s="13"/>
      <c r="G30" s="13"/>
      <c r="H30" s="13"/>
      <c r="I30" s="13"/>
      <c r="J30" s="13"/>
    </row>
    <row r="31" spans="1:10" x14ac:dyDescent="0.35">
      <c r="A31" t="s">
        <v>42</v>
      </c>
      <c r="B31" s="8"/>
      <c r="D31" s="2"/>
      <c r="G31" s="12"/>
    </row>
    <row r="32" spans="1:10" x14ac:dyDescent="0.35">
      <c r="A32" t="s">
        <v>43</v>
      </c>
      <c r="B32" s="8"/>
      <c r="D32" s="2"/>
    </row>
    <row r="33" spans="1:5" x14ac:dyDescent="0.35">
      <c r="A33" t="s">
        <v>44</v>
      </c>
      <c r="B33" s="8"/>
      <c r="D33" s="2"/>
    </row>
    <row r="35" spans="1:5" x14ac:dyDescent="0.35">
      <c r="A35" t="s">
        <v>14</v>
      </c>
      <c r="B35" s="4" t="s">
        <v>0</v>
      </c>
      <c r="C35" s="6">
        <f>-$C$9*$C$8/($C$9*($C$8+$C$7)+$C$10*$C$8*$C$7)</f>
        <v>-0.73930229578006246</v>
      </c>
      <c r="E35" s="19" t="s">
        <v>26</v>
      </c>
    </row>
    <row r="37" spans="1:5" x14ac:dyDescent="0.35">
      <c r="A37" t="s">
        <v>57</v>
      </c>
    </row>
    <row r="38" spans="1:5" x14ac:dyDescent="0.35">
      <c r="B38" s="4" t="s">
        <v>18</v>
      </c>
      <c r="C38" s="9">
        <f>(C27-C35)/C35*100</f>
        <v>-9.9900099914462304E-2</v>
      </c>
      <c r="D38" t="s">
        <v>19</v>
      </c>
    </row>
  </sheetData>
  <pageMargins left="0.7" right="0.7" top="0.75" bottom="0.75" header="0.3" footer="0.3"/>
  <pageSetup orientation="portrait" verticalDpi="0" r:id="rId1"/>
  <headerFooter>
    <oddHeader>&amp;C&amp;A&amp;R&amp;P of &amp;N</oddHeader>
    <oddFooter>&amp;C&amp;F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>
    <Description0 xmlns="45bbbaaf-9dd8-4326-8340-45c2a5cc5eed">Excel, Estimate, Gain, Offset, Errors, sensitivity, resistor, tolerance, offset voltage, bias current, temperature drift </Description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5AB4678C18C41A30B1694A3B3C417" ma:contentTypeVersion="2" ma:contentTypeDescription="Create a new document." ma:contentTypeScope="" ma:versionID="624ca64b9b34de73a59f1e484dfb0fab">
  <xsd:schema xmlns:xsd="http://www.w3.org/2001/XMLSchema" xmlns:p="http://schemas.microsoft.com/office/2006/metadata/properties" xmlns:ns2="45bbbaaf-9dd8-4326-8340-45c2a5cc5eed" targetNamespace="http://schemas.microsoft.com/office/2006/metadata/properties" ma:root="true" ma:fieldsID="82c14b6452cec9647633edb079a38ed2" ns2:_="">
    <xsd:import namespace="45bbbaaf-9dd8-4326-8340-45c2a5cc5eed"/>
    <xsd:element name="properties">
      <xsd:complexType>
        <xsd:sequence>
          <xsd:element name="documentManagement">
            <xsd:complexType>
              <xsd:all>
                <xsd:element ref="ns2:Description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45bbbaaf-9dd8-4326-8340-45c2a5cc5eed" elementFormDefault="qualified">
    <xsd:import namespace="http://schemas.microsoft.com/office/2006/documentManagement/types"/>
    <xsd:element name="Description0" ma:index="1" ma:displayName="Description" ma:default="" ma:internalName="Description0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Content Type"/>
        <xsd:element ref="dc:title" minOccurs="0" maxOccurs="1" ma:index="2" ma:displayName="Title"/>
        <xsd:element ref="dc:subject" minOccurs="0" maxOccurs="1" ma:index="9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2707E48-D095-4DC8-8AEF-4F92FE558C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B21F30-1DDE-4518-9D25-5BBAC8FB611E}">
  <ds:schemaRefs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www.w3.org/XML/1998/namespace"/>
    <ds:schemaRef ds:uri="http://schemas.microsoft.com/office/2006/metadata/properties"/>
    <ds:schemaRef ds:uri="45bbbaaf-9dd8-4326-8340-45c2a5cc5eed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38007564-A151-47B0-A502-154A42E46C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bbaaf-9dd8-4326-8340-45c2a5cc5eed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 Divider</vt:lpstr>
      <vt:lpstr>R Divider Adj</vt:lpstr>
      <vt:lpstr>Sallen Key Q</vt:lpstr>
      <vt:lpstr>Regulator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Estimate Gain and Offset Errors of a Circuit Block</dc:title>
  <dc:subject/>
  <dc:creator/>
  <cp:lastModifiedBy/>
  <dcterms:created xsi:type="dcterms:W3CDTF">2006-09-16T00:00:00Z</dcterms:created>
  <dcterms:modified xsi:type="dcterms:W3CDTF">2025-07-25T17:17:34Z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0x010100CB35AB4678C18C41A30B1694A3B3C417</vt:lpwstr>
  </property>
</Properties>
</file>